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人大报告" sheetId="15" r:id="rId1"/>
  </sheets>
  <definedNames>
    <definedName name="_xlnm.Print_Area" localSheetId="0">人大报告!$A$1:$K$65</definedName>
  </definedNames>
  <calcPr calcId="144525"/>
</workbook>
</file>

<file path=xl/sharedStrings.xml><?xml version="1.0" encoding="utf-8"?>
<sst xmlns="http://schemas.openxmlformats.org/spreadsheetml/2006/main" count="120" uniqueCount="115">
  <si>
    <t>中山市三角镇2022年财政决算及2023年财政预算收支草案</t>
  </si>
  <si>
    <t>单位：万元</t>
  </si>
  <si>
    <t>收  入</t>
  </si>
  <si>
    <t>支  出</t>
  </si>
  <si>
    <t>科  目</t>
  </si>
  <si>
    <t>2022年决算数</t>
  </si>
  <si>
    <t>2023年预算数</t>
  </si>
  <si>
    <t>增长率</t>
  </si>
  <si>
    <t>本级</t>
  </si>
  <si>
    <t>上年结转</t>
  </si>
  <si>
    <t>提前下达上级</t>
  </si>
  <si>
    <t>一、一般公共预算收入</t>
  </si>
  <si>
    <t>一、一般公共预算支出</t>
  </si>
  <si>
    <t>1、税收分成收入</t>
  </si>
  <si>
    <t>1、一般公共服务支出</t>
  </si>
  <si>
    <t>2、非税收入</t>
  </si>
  <si>
    <t>2、国防支出</t>
  </si>
  <si>
    <t>（1）专项收入</t>
  </si>
  <si>
    <t>3、公共安全支出</t>
  </si>
  <si>
    <t xml:space="preserve">   其中：教育费附加收入</t>
  </si>
  <si>
    <t>4、教育支出</t>
  </si>
  <si>
    <t xml:space="preserve">         地方教育附加收入</t>
  </si>
  <si>
    <t>5、科学技术支出</t>
  </si>
  <si>
    <t xml:space="preserve">         残疾人就业保障金收入</t>
  </si>
  <si>
    <t>6、文化旅游体育与传媒支出</t>
  </si>
  <si>
    <t>（2）行政事业性收费收入</t>
  </si>
  <si>
    <t>7、社会保障和就业支出</t>
  </si>
  <si>
    <t>（3）罚没收入分成</t>
  </si>
  <si>
    <t>8、卫生健康支出</t>
  </si>
  <si>
    <t>（4）国有资本经营收入</t>
  </si>
  <si>
    <t>9、节能环保支出</t>
  </si>
  <si>
    <t>（5）国有资源（资产）有偿使用收入</t>
  </si>
  <si>
    <t>10、城乡社区支出</t>
  </si>
  <si>
    <t>（6）捐赠收入</t>
  </si>
  <si>
    <t>11、农林水支出</t>
  </si>
  <si>
    <t>（7）其他收入</t>
  </si>
  <si>
    <t>12、交通运输支出</t>
  </si>
  <si>
    <t>3、其他返还性收入</t>
  </si>
  <si>
    <t>13、资源勘探信息等支出</t>
  </si>
  <si>
    <t>二、上级补助收入（公共财政预算）</t>
  </si>
  <si>
    <t>14、自然资源海洋气象等支出</t>
  </si>
  <si>
    <r>
      <rPr>
        <sz val="12"/>
        <color rgb="FF000000"/>
        <rFont val="Dialog"/>
        <charset val="134"/>
      </rPr>
      <t>1</t>
    </r>
    <r>
      <rPr>
        <sz val="12"/>
        <color rgb="FF000000"/>
        <rFont val="宋体"/>
        <charset val="134"/>
      </rPr>
      <t>、一般转移支付收入（临时救助）</t>
    </r>
  </si>
  <si>
    <t>15、住房保障支出</t>
  </si>
  <si>
    <r>
      <rPr>
        <sz val="12"/>
        <color rgb="FF000000"/>
        <rFont val="Dialog"/>
        <charset val="134"/>
      </rPr>
      <t>2</t>
    </r>
    <r>
      <rPr>
        <sz val="12"/>
        <color rgb="FF000000"/>
        <rFont val="宋体"/>
        <charset val="134"/>
      </rPr>
      <t>、政策性转移支付收入</t>
    </r>
  </si>
  <si>
    <t>16、粮油物资储备支出</t>
  </si>
  <si>
    <r>
      <rPr>
        <sz val="12"/>
        <color rgb="FF000000"/>
        <rFont val="Dialog"/>
        <charset val="134"/>
      </rPr>
      <t>3</t>
    </r>
    <r>
      <rPr>
        <sz val="12"/>
        <color rgb="FF000000"/>
        <rFont val="宋体"/>
        <charset val="134"/>
      </rPr>
      <t>、定向财力转移支付收入</t>
    </r>
  </si>
  <si>
    <t>17、灾害防治及应急管理支出</t>
  </si>
  <si>
    <r>
      <rPr>
        <sz val="12"/>
        <color rgb="FF000000"/>
        <rFont val="Dialog"/>
        <charset val="134"/>
      </rPr>
      <t>4</t>
    </r>
    <r>
      <rPr>
        <sz val="12"/>
        <color rgb="FF000000"/>
        <rFont val="宋体"/>
        <charset val="134"/>
      </rPr>
      <t>、专项转移支付（补助）收入</t>
    </r>
  </si>
  <si>
    <t>18、预备费</t>
  </si>
  <si>
    <t>三、地方政府一般债务转贷收入</t>
  </si>
  <si>
    <t>19、其他支出</t>
  </si>
  <si>
    <t>四、上年结转资金</t>
  </si>
  <si>
    <t>二、一般债务付息支出</t>
  </si>
  <si>
    <t>五、预算稳定调节基金</t>
  </si>
  <si>
    <t>三、一般债务发行费用支出</t>
  </si>
  <si>
    <t>六、调入资金</t>
  </si>
  <si>
    <t>四、一般债务还本支出</t>
  </si>
  <si>
    <t>五、上解支出</t>
  </si>
  <si>
    <t>公共预算收入小计</t>
  </si>
  <si>
    <t>公共预算支出小计</t>
  </si>
  <si>
    <t>一、政府性基金预算收入</t>
  </si>
  <si>
    <t>一、政府性基金预算支出</t>
  </si>
  <si>
    <t>1、国有土地使用权出让收入</t>
  </si>
  <si>
    <t>1、社会保障和就业支出</t>
  </si>
  <si>
    <t>2、污水处理费收入</t>
  </si>
  <si>
    <t>2、城乡社区支出</t>
  </si>
  <si>
    <t>3、其他基金收入</t>
  </si>
  <si>
    <t>（1）国有土地使用权出让收入安排的支出</t>
  </si>
  <si>
    <t>二、上级补助收入</t>
  </si>
  <si>
    <t>（2）污水处理费安排的支出</t>
  </si>
  <si>
    <t>1、农业土地开发资金收入</t>
  </si>
  <si>
    <t>（3）国有土地使用权出让收入对应专项债务收入安排的支出</t>
  </si>
  <si>
    <t>2、彩票公益金收入</t>
  </si>
  <si>
    <t>3、其他支出</t>
  </si>
  <si>
    <t xml:space="preserve">   其中：福利彩票公益金收入</t>
  </si>
  <si>
    <t>（1）彩票公益金及对应专项债务收入安排的支出</t>
  </si>
  <si>
    <t xml:space="preserve">         体育彩票公益金收入</t>
  </si>
  <si>
    <t xml:space="preserve">   其中： 用于社会福利的彩票公益金支出</t>
  </si>
  <si>
    <t xml:space="preserve">         其他收入</t>
  </si>
  <si>
    <t xml:space="preserve">          用于体育事业的彩票公益金支出</t>
  </si>
  <si>
    <t>3、其他</t>
  </si>
  <si>
    <t xml:space="preserve">          用于残疾人事业的彩票公益金支出</t>
  </si>
  <si>
    <t>三、调入资金</t>
  </si>
  <si>
    <t xml:space="preserve">          用于城乡医疗救助的彩票公益金支出</t>
  </si>
  <si>
    <t>四、债务转贷收入</t>
  </si>
  <si>
    <t>（2）其他支出</t>
  </si>
  <si>
    <t>五、上年结余</t>
  </si>
  <si>
    <t>二、债务付息支出</t>
  </si>
  <si>
    <t>三、上解支出</t>
  </si>
  <si>
    <t>四、调出资金</t>
  </si>
  <si>
    <t>基金预算收入小计</t>
  </si>
  <si>
    <t>基金预算支出小计</t>
  </si>
  <si>
    <t>一、专户预算收入</t>
  </si>
  <si>
    <t>一、专户预算支出</t>
  </si>
  <si>
    <t>1、医疗服务收入</t>
  </si>
  <si>
    <t>2、教育收入</t>
  </si>
  <si>
    <t>2、公共安全支出</t>
  </si>
  <si>
    <t>3、土地出让收入</t>
  </si>
  <si>
    <t>3、教育支出</t>
  </si>
  <si>
    <t>4、其他专户收入</t>
  </si>
  <si>
    <t>4、社会保障和就业支出</t>
  </si>
  <si>
    <t>5、卫生健康支出</t>
  </si>
  <si>
    <t>二、上年结余</t>
  </si>
  <si>
    <t>6、节能环保支出</t>
  </si>
  <si>
    <t>7、城乡社区支出</t>
  </si>
  <si>
    <t>8、农林水支出</t>
  </si>
  <si>
    <t>9、交通运输支出</t>
  </si>
  <si>
    <t>10、粮油物资储备支出</t>
  </si>
  <si>
    <t>11、其他支出</t>
  </si>
  <si>
    <t>二、上解支出</t>
  </si>
  <si>
    <t>三、调出资金</t>
  </si>
  <si>
    <t>财政专户预算收入小计</t>
  </si>
  <si>
    <t>财政专户预算支出小计</t>
  </si>
  <si>
    <t>财政总收入合计</t>
  </si>
  <si>
    <t>财政总支出合计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</si>
</sst>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1"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4"/>
      <color indexed="8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Dialog"/>
      <charset val="134"/>
    </font>
    <font>
      <b/>
      <sz val="12"/>
      <color theme="1"/>
      <name val="宋体"/>
      <charset val="134"/>
    </font>
    <font>
      <sz val="12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9" fontId="20" fillId="0" borderId="0" applyFont="0" applyFill="0" applyBorder="0" applyAlignment="0" applyProtection="0"/>
    <xf numFmtId="0" fontId="21" fillId="0" borderId="7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2" fillId="0" borderId="0"/>
    <xf numFmtId="0" fontId="13" fillId="33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43" fontId="2" fillId="0" borderId="0" applyFont="0" applyFill="0" applyBorder="0" applyAlignment="0" applyProtection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9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61" applyFont="1" applyFill="1" applyAlignment="1">
      <alignment vertical="center"/>
    </xf>
    <xf numFmtId="0" fontId="2" fillId="0" borderId="0" xfId="61" applyFill="1" applyAlignment="1">
      <alignment vertical="center" wrapText="1"/>
    </xf>
    <xf numFmtId="0" fontId="2" fillId="0" borderId="0" xfId="61" applyFill="1" applyAlignment="1">
      <alignment vertical="center"/>
    </xf>
    <xf numFmtId="176" fontId="2" fillId="0" borderId="0" xfId="61" applyNumberFormat="1" applyFill="1" applyAlignment="1">
      <alignment horizontal="right" vertical="center"/>
    </xf>
    <xf numFmtId="49" fontId="3" fillId="0" borderId="0" xfId="61" applyNumberFormat="1" applyFont="1" applyFill="1" applyBorder="1" applyAlignment="1">
      <alignment horizontal="center" vertical="center" wrapText="1" shrinkToFit="1"/>
    </xf>
    <xf numFmtId="49" fontId="3" fillId="0" borderId="1" xfId="61" applyNumberFormat="1" applyFont="1" applyFill="1" applyBorder="1" applyAlignment="1">
      <alignment horizontal="center" vertical="center" wrapText="1" shrinkToFit="1"/>
    </xf>
    <xf numFmtId="49" fontId="4" fillId="0" borderId="2" xfId="61" applyNumberFormat="1" applyFont="1" applyFill="1" applyBorder="1" applyAlignment="1">
      <alignment horizontal="center" vertical="center"/>
    </xf>
    <xf numFmtId="49" fontId="4" fillId="0" borderId="2" xfId="61" applyNumberFormat="1" applyFont="1" applyFill="1" applyBorder="1" applyAlignment="1">
      <alignment horizontal="center" vertical="center" wrapText="1"/>
    </xf>
    <xf numFmtId="49" fontId="4" fillId="0" borderId="2" xfId="61" applyNumberFormat="1" applyFont="1" applyFill="1" applyBorder="1" applyAlignment="1">
      <alignment horizontal="center" vertical="center" wrapText="1" shrinkToFit="1"/>
    </xf>
    <xf numFmtId="49" fontId="4" fillId="0" borderId="2" xfId="61" applyNumberFormat="1" applyFont="1" applyFill="1" applyBorder="1" applyAlignment="1">
      <alignment horizontal="left" vertical="center" wrapText="1"/>
    </xf>
    <xf numFmtId="43" fontId="4" fillId="0" borderId="2" xfId="61" applyNumberFormat="1" applyFont="1" applyFill="1" applyBorder="1" applyAlignment="1">
      <alignment horizontal="right" vertical="center"/>
    </xf>
    <xf numFmtId="10" fontId="4" fillId="0" borderId="2" xfId="22" applyNumberFormat="1" applyFont="1" applyFill="1" applyBorder="1" applyAlignment="1">
      <alignment horizontal="right" vertical="center"/>
    </xf>
    <xf numFmtId="49" fontId="4" fillId="0" borderId="2" xfId="61" applyNumberFormat="1" applyFont="1" applyFill="1" applyBorder="1" applyAlignment="1">
      <alignment horizontal="left" vertical="center" wrapText="1"/>
    </xf>
    <xf numFmtId="49" fontId="5" fillId="0" borderId="2" xfId="61" applyNumberFormat="1" applyFont="1" applyFill="1" applyBorder="1" applyAlignment="1">
      <alignment horizontal="left" vertical="center" wrapText="1"/>
    </xf>
    <xf numFmtId="43" fontId="5" fillId="0" borderId="2" xfId="61" applyNumberFormat="1" applyFont="1" applyFill="1" applyBorder="1" applyAlignment="1">
      <alignment horizontal="right" vertical="center"/>
    </xf>
    <xf numFmtId="49" fontId="5" fillId="0" borderId="2" xfId="61" applyNumberFormat="1" applyFont="1" applyFill="1" applyBorder="1" applyAlignment="1">
      <alignment horizontal="left" vertical="center" wrapText="1"/>
    </xf>
    <xf numFmtId="49" fontId="5" fillId="0" borderId="2" xfId="61" applyNumberFormat="1" applyFont="1" applyFill="1" applyBorder="1" applyAlignment="1">
      <alignment horizontal="left" vertical="center" wrapText="1"/>
    </xf>
    <xf numFmtId="43" fontId="5" fillId="0" borderId="2" xfId="61" applyNumberFormat="1" applyFont="1" applyFill="1" applyBorder="1" applyAlignment="1">
      <alignment horizontal="right" vertical="center"/>
    </xf>
    <xf numFmtId="49" fontId="6" fillId="0" borderId="2" xfId="61" applyNumberFormat="1" applyFont="1" applyFill="1" applyBorder="1" applyAlignment="1">
      <alignment horizontal="left" vertical="center" wrapText="1"/>
    </xf>
    <xf numFmtId="43" fontId="5" fillId="0" borderId="2" xfId="8" applyNumberFormat="1" applyFont="1" applyFill="1" applyBorder="1" applyAlignment="1" applyProtection="1">
      <alignment horizontal="right" vertical="center"/>
    </xf>
    <xf numFmtId="43" fontId="5" fillId="0" borderId="2" xfId="8" applyNumberFormat="1" applyFont="1" applyFill="1" applyBorder="1" applyAlignment="1">
      <alignment horizontal="right" vertical="center"/>
    </xf>
    <xf numFmtId="43" fontId="4" fillId="0" borderId="2" xfId="61" applyNumberFormat="1" applyFont="1" applyFill="1" applyBorder="1" applyAlignment="1">
      <alignment vertical="center"/>
    </xf>
    <xf numFmtId="43" fontId="4" fillId="0" borderId="2" xfId="61" applyNumberFormat="1" applyFont="1" applyFill="1" applyBorder="1" applyAlignment="1">
      <alignment vertical="center"/>
    </xf>
    <xf numFmtId="43" fontId="7" fillId="0" borderId="2" xfId="61" applyNumberFormat="1" applyFont="1" applyFill="1" applyBorder="1" applyAlignment="1">
      <alignment vertical="center"/>
    </xf>
    <xf numFmtId="43" fontId="4" fillId="0" borderId="2" xfId="61" applyNumberFormat="1" applyFont="1" applyFill="1" applyBorder="1" applyAlignment="1">
      <alignment horizontal="right" vertical="center"/>
    </xf>
    <xf numFmtId="49" fontId="4" fillId="0" borderId="2" xfId="61" applyNumberFormat="1" applyFont="1" applyFill="1" applyBorder="1" applyAlignment="1">
      <alignment horizontal="center" vertical="center" wrapText="1"/>
    </xf>
    <xf numFmtId="0" fontId="2" fillId="2" borderId="0" xfId="61" applyFill="1" applyAlignment="1">
      <alignment vertical="center" wrapText="1"/>
    </xf>
    <xf numFmtId="43" fontId="2" fillId="2" borderId="0" xfId="61" applyNumberFormat="1" applyFill="1" applyAlignment="1">
      <alignment vertical="center"/>
    </xf>
    <xf numFmtId="10" fontId="4" fillId="2" borderId="2" xfId="22" applyNumberFormat="1" applyFont="1" applyFill="1" applyBorder="1" applyAlignment="1">
      <alignment horizontal="right" vertical="center"/>
    </xf>
    <xf numFmtId="43" fontId="4" fillId="0" borderId="2" xfId="61" applyNumberFormat="1" applyFont="1" applyFill="1" applyBorder="1" applyAlignment="1">
      <alignment horizontal="right" vertical="center"/>
    </xf>
    <xf numFmtId="10" fontId="4" fillId="0" borderId="2" xfId="22" applyNumberFormat="1" applyFont="1" applyFill="1" applyBorder="1" applyAlignment="1">
      <alignment horizontal="right" vertical="center"/>
    </xf>
    <xf numFmtId="0" fontId="1" fillId="0" borderId="2" xfId="61" applyFont="1" applyFill="1" applyBorder="1" applyAlignment="1">
      <alignment vertical="center" wrapText="1"/>
    </xf>
    <xf numFmtId="49" fontId="4" fillId="0" borderId="3" xfId="61" applyNumberFormat="1" applyFont="1" applyFill="1" applyBorder="1" applyAlignment="1">
      <alignment horizontal="left" vertical="center" wrapText="1"/>
    </xf>
    <xf numFmtId="43" fontId="1" fillId="0" borderId="2" xfId="61" applyNumberFormat="1" applyFont="1" applyFill="1" applyBorder="1" applyAlignment="1">
      <alignment vertical="center"/>
    </xf>
    <xf numFmtId="43" fontId="1" fillId="0" borderId="2" xfId="61" applyNumberFormat="1" applyFont="1" applyFill="1" applyBorder="1" applyAlignment="1">
      <alignment vertical="center"/>
    </xf>
    <xf numFmtId="43" fontId="4" fillId="0" borderId="3" xfId="61" applyNumberFormat="1" applyFont="1" applyFill="1" applyBorder="1" applyAlignment="1">
      <alignment horizontal="right" vertical="center"/>
    </xf>
    <xf numFmtId="43" fontId="7" fillId="0" borderId="2" xfId="61" applyNumberFormat="1" applyFont="1" applyFill="1" applyBorder="1" applyAlignment="1">
      <alignment horizontal="right" vertical="center"/>
    </xf>
    <xf numFmtId="49" fontId="4" fillId="0" borderId="3" xfId="61" applyNumberFormat="1" applyFont="1" applyFill="1" applyBorder="1" applyAlignment="1">
      <alignment horizontal="left" vertical="center" wrapText="1"/>
    </xf>
    <xf numFmtId="49" fontId="4" fillId="0" borderId="3" xfId="61" applyNumberFormat="1" applyFont="1" applyFill="1" applyBorder="1" applyAlignment="1">
      <alignment horizontal="center" vertical="center" wrapText="1"/>
    </xf>
    <xf numFmtId="43" fontId="4" fillId="0" borderId="3" xfId="61" applyNumberFormat="1" applyFont="1" applyFill="1" applyBorder="1" applyAlignment="1">
      <alignment horizontal="right" vertical="center"/>
    </xf>
    <xf numFmtId="49" fontId="4" fillId="0" borderId="3" xfId="61" applyNumberFormat="1" applyFont="1" applyFill="1" applyBorder="1" applyAlignment="1">
      <alignment horizontal="center" vertical="center" wrapText="1"/>
    </xf>
    <xf numFmtId="0" fontId="2" fillId="2" borderId="4" xfId="61" applyFill="1" applyBorder="1" applyAlignment="1">
      <alignment vertical="center" wrapText="1"/>
    </xf>
    <xf numFmtId="43" fontId="2" fillId="2" borderId="4" xfId="61" applyNumberFormat="1" applyFill="1" applyBorder="1" applyAlignment="1">
      <alignment vertical="center"/>
    </xf>
    <xf numFmtId="43" fontId="5" fillId="0" borderId="2" xfId="61" applyNumberFormat="1" applyFont="1" applyFill="1" applyBorder="1" applyAlignment="1">
      <alignment horizontal="right" vertical="center"/>
    </xf>
    <xf numFmtId="0" fontId="2" fillId="2" borderId="1" xfId="61" applyFill="1" applyBorder="1" applyAlignment="1">
      <alignment vertical="center" wrapText="1"/>
    </xf>
    <xf numFmtId="43" fontId="2" fillId="2" borderId="1" xfId="61" applyNumberFormat="1" applyFill="1" applyBorder="1" applyAlignment="1">
      <alignment vertical="center"/>
    </xf>
    <xf numFmtId="0" fontId="8" fillId="0" borderId="1" xfId="61" applyNumberFormat="1" applyFont="1" applyFill="1" applyBorder="1" applyAlignment="1">
      <alignment horizontal="center" vertical="center" shrinkToFit="1"/>
    </xf>
    <xf numFmtId="176" fontId="1" fillId="0" borderId="0" xfId="61" applyNumberFormat="1" applyFont="1" applyFill="1" applyAlignment="1">
      <alignment horizontal="right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千位分隔 4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08年镇区预算收支报表_2014年报表中心模板（汇总）20141010" xfId="21"/>
    <cellStyle name="百分比 4" xfId="22"/>
    <cellStyle name="标题 1" xfId="23" builtinId="16"/>
    <cellStyle name="百分比 5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_2015年区报表报送（财政部修订版报信息组）_2018年镇区预算报表报送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_08年镇区预算收支报表" xfId="53"/>
    <cellStyle name="40% - 强调文字颜色 6" xfId="54" builtinId="51"/>
    <cellStyle name="常规_2016年区预算调整（合并）" xfId="55"/>
    <cellStyle name="60% - 强调文字颜色 6" xfId="56" builtinId="52"/>
    <cellStyle name="百分比 3" xfId="57"/>
    <cellStyle name="常规 2" xfId="58"/>
    <cellStyle name="常规 3" xfId="59"/>
    <cellStyle name="千位分隔 2" xfId="60"/>
    <cellStyle name="常规 4" xfId="61"/>
    <cellStyle name="千位分隔 3" xfId="62"/>
    <cellStyle name="常规 5" xfId="63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0"/>
  <sheetViews>
    <sheetView tabSelected="1" zoomScale="90" zoomScaleNormal="90" workbookViewId="0">
      <pane xSplit="1" ySplit="4" topLeftCell="B5" activePane="bottomRight" state="frozen"/>
      <selection/>
      <selection pane="topRight"/>
      <selection pane="bottomLeft"/>
      <selection pane="bottomRight" activeCell="F14" sqref="F14"/>
    </sheetView>
  </sheetViews>
  <sheetFormatPr defaultColWidth="9" defaultRowHeight="14.25"/>
  <cols>
    <col min="1" max="1" width="30.375" style="2" customWidth="1"/>
    <col min="2" max="3" width="17.75" style="3" customWidth="1"/>
    <col min="4" max="4" width="13.375" style="3" customWidth="1"/>
    <col min="5" max="5" width="33.25" style="2" customWidth="1"/>
    <col min="6" max="7" width="16.375" style="3" customWidth="1"/>
    <col min="8" max="10" width="16.375" style="3" hidden="1" customWidth="1"/>
    <col min="11" max="11" width="13" style="3" customWidth="1"/>
    <col min="12" max="12" width="13.05" style="4" customWidth="1"/>
    <col min="13" max="256" width="9" style="3"/>
    <col min="257" max="257" width="9" style="3" hidden="1" customWidth="1"/>
    <col min="258" max="258" width="33.875" style="3" customWidth="1"/>
    <col min="259" max="260" width="17.75" style="3" customWidth="1"/>
    <col min="261" max="261" width="13.375" style="3" customWidth="1"/>
    <col min="262" max="262" width="28.25" style="3" customWidth="1"/>
    <col min="263" max="264" width="16.375" style="3" customWidth="1"/>
    <col min="265" max="265" width="13" style="3" customWidth="1"/>
    <col min="266" max="512" width="9" style="3"/>
    <col min="513" max="513" width="9" style="3" hidden="1" customWidth="1"/>
    <col min="514" max="514" width="33.875" style="3" customWidth="1"/>
    <col min="515" max="516" width="17.75" style="3" customWidth="1"/>
    <col min="517" max="517" width="13.375" style="3" customWidth="1"/>
    <col min="518" max="518" width="28.25" style="3" customWidth="1"/>
    <col min="519" max="520" width="16.375" style="3" customWidth="1"/>
    <col min="521" max="521" width="13" style="3" customWidth="1"/>
    <col min="522" max="768" width="9" style="3"/>
    <col min="769" max="769" width="9" style="3" hidden="1" customWidth="1"/>
    <col min="770" max="770" width="33.875" style="3" customWidth="1"/>
    <col min="771" max="772" width="17.75" style="3" customWidth="1"/>
    <col min="773" max="773" width="13.375" style="3" customWidth="1"/>
    <col min="774" max="774" width="28.25" style="3" customWidth="1"/>
    <col min="775" max="776" width="16.375" style="3" customWidth="1"/>
    <col min="777" max="777" width="13" style="3" customWidth="1"/>
    <col min="778" max="1024" width="9" style="3"/>
    <col min="1025" max="1025" width="9" style="3" hidden="1" customWidth="1"/>
    <col min="1026" max="1026" width="33.875" style="3" customWidth="1"/>
    <col min="1027" max="1028" width="17.75" style="3" customWidth="1"/>
    <col min="1029" max="1029" width="13.375" style="3" customWidth="1"/>
    <col min="1030" max="1030" width="28.25" style="3" customWidth="1"/>
    <col min="1031" max="1032" width="16.375" style="3" customWidth="1"/>
    <col min="1033" max="1033" width="13" style="3" customWidth="1"/>
    <col min="1034" max="1280" width="9" style="3"/>
    <col min="1281" max="1281" width="9" style="3" hidden="1" customWidth="1"/>
    <col min="1282" max="1282" width="33.875" style="3" customWidth="1"/>
    <col min="1283" max="1284" width="17.75" style="3" customWidth="1"/>
    <col min="1285" max="1285" width="13.375" style="3" customWidth="1"/>
    <col min="1286" max="1286" width="28.25" style="3" customWidth="1"/>
    <col min="1287" max="1288" width="16.375" style="3" customWidth="1"/>
    <col min="1289" max="1289" width="13" style="3" customWidth="1"/>
    <col min="1290" max="1536" width="9" style="3"/>
    <col min="1537" max="1537" width="9" style="3" hidden="1" customWidth="1"/>
    <col min="1538" max="1538" width="33.875" style="3" customWidth="1"/>
    <col min="1539" max="1540" width="17.75" style="3" customWidth="1"/>
    <col min="1541" max="1541" width="13.375" style="3" customWidth="1"/>
    <col min="1542" max="1542" width="28.25" style="3" customWidth="1"/>
    <col min="1543" max="1544" width="16.375" style="3" customWidth="1"/>
    <col min="1545" max="1545" width="13" style="3" customWidth="1"/>
    <col min="1546" max="1792" width="9" style="3"/>
    <col min="1793" max="1793" width="9" style="3" hidden="1" customWidth="1"/>
    <col min="1794" max="1794" width="33.875" style="3" customWidth="1"/>
    <col min="1795" max="1796" width="17.75" style="3" customWidth="1"/>
    <col min="1797" max="1797" width="13.375" style="3" customWidth="1"/>
    <col min="1798" max="1798" width="28.25" style="3" customWidth="1"/>
    <col min="1799" max="1800" width="16.375" style="3" customWidth="1"/>
    <col min="1801" max="1801" width="13" style="3" customWidth="1"/>
    <col min="1802" max="2048" width="9" style="3"/>
    <col min="2049" max="2049" width="9" style="3" hidden="1" customWidth="1"/>
    <col min="2050" max="2050" width="33.875" style="3" customWidth="1"/>
    <col min="2051" max="2052" width="17.75" style="3" customWidth="1"/>
    <col min="2053" max="2053" width="13.375" style="3" customWidth="1"/>
    <col min="2054" max="2054" width="28.25" style="3" customWidth="1"/>
    <col min="2055" max="2056" width="16.375" style="3" customWidth="1"/>
    <col min="2057" max="2057" width="13" style="3" customWidth="1"/>
    <col min="2058" max="2304" width="9" style="3"/>
    <col min="2305" max="2305" width="9" style="3" hidden="1" customWidth="1"/>
    <col min="2306" max="2306" width="33.875" style="3" customWidth="1"/>
    <col min="2307" max="2308" width="17.75" style="3" customWidth="1"/>
    <col min="2309" max="2309" width="13.375" style="3" customWidth="1"/>
    <col min="2310" max="2310" width="28.25" style="3" customWidth="1"/>
    <col min="2311" max="2312" width="16.375" style="3" customWidth="1"/>
    <col min="2313" max="2313" width="13" style="3" customWidth="1"/>
    <col min="2314" max="2560" width="9" style="3"/>
    <col min="2561" max="2561" width="9" style="3" hidden="1" customWidth="1"/>
    <col min="2562" max="2562" width="33.875" style="3" customWidth="1"/>
    <col min="2563" max="2564" width="17.75" style="3" customWidth="1"/>
    <col min="2565" max="2565" width="13.375" style="3" customWidth="1"/>
    <col min="2566" max="2566" width="28.25" style="3" customWidth="1"/>
    <col min="2567" max="2568" width="16.375" style="3" customWidth="1"/>
    <col min="2569" max="2569" width="13" style="3" customWidth="1"/>
    <col min="2570" max="2816" width="9" style="3"/>
    <col min="2817" max="2817" width="9" style="3" hidden="1" customWidth="1"/>
    <col min="2818" max="2818" width="33.875" style="3" customWidth="1"/>
    <col min="2819" max="2820" width="17.75" style="3" customWidth="1"/>
    <col min="2821" max="2821" width="13.375" style="3" customWidth="1"/>
    <col min="2822" max="2822" width="28.25" style="3" customWidth="1"/>
    <col min="2823" max="2824" width="16.375" style="3" customWidth="1"/>
    <col min="2825" max="2825" width="13" style="3" customWidth="1"/>
    <col min="2826" max="3072" width="9" style="3"/>
    <col min="3073" max="3073" width="9" style="3" hidden="1" customWidth="1"/>
    <col min="3074" max="3074" width="33.875" style="3" customWidth="1"/>
    <col min="3075" max="3076" width="17.75" style="3" customWidth="1"/>
    <col min="3077" max="3077" width="13.375" style="3" customWidth="1"/>
    <col min="3078" max="3078" width="28.25" style="3" customWidth="1"/>
    <col min="3079" max="3080" width="16.375" style="3" customWidth="1"/>
    <col min="3081" max="3081" width="13" style="3" customWidth="1"/>
    <col min="3082" max="3328" width="9" style="3"/>
    <col min="3329" max="3329" width="9" style="3" hidden="1" customWidth="1"/>
    <col min="3330" max="3330" width="33.875" style="3" customWidth="1"/>
    <col min="3331" max="3332" width="17.75" style="3" customWidth="1"/>
    <col min="3333" max="3333" width="13.375" style="3" customWidth="1"/>
    <col min="3334" max="3334" width="28.25" style="3" customWidth="1"/>
    <col min="3335" max="3336" width="16.375" style="3" customWidth="1"/>
    <col min="3337" max="3337" width="13" style="3" customWidth="1"/>
    <col min="3338" max="3584" width="9" style="3"/>
    <col min="3585" max="3585" width="9" style="3" hidden="1" customWidth="1"/>
    <col min="3586" max="3586" width="33.875" style="3" customWidth="1"/>
    <col min="3587" max="3588" width="17.75" style="3" customWidth="1"/>
    <col min="3589" max="3589" width="13.375" style="3" customWidth="1"/>
    <col min="3590" max="3590" width="28.25" style="3" customWidth="1"/>
    <col min="3591" max="3592" width="16.375" style="3" customWidth="1"/>
    <col min="3593" max="3593" width="13" style="3" customWidth="1"/>
    <col min="3594" max="3840" width="9" style="3"/>
    <col min="3841" max="3841" width="9" style="3" hidden="1" customWidth="1"/>
    <col min="3842" max="3842" width="33.875" style="3" customWidth="1"/>
    <col min="3843" max="3844" width="17.75" style="3" customWidth="1"/>
    <col min="3845" max="3845" width="13.375" style="3" customWidth="1"/>
    <col min="3846" max="3846" width="28.25" style="3" customWidth="1"/>
    <col min="3847" max="3848" width="16.375" style="3" customWidth="1"/>
    <col min="3849" max="3849" width="13" style="3" customWidth="1"/>
    <col min="3850" max="4096" width="9" style="3"/>
    <col min="4097" max="4097" width="9" style="3" hidden="1" customWidth="1"/>
    <col min="4098" max="4098" width="33.875" style="3" customWidth="1"/>
    <col min="4099" max="4100" width="17.75" style="3" customWidth="1"/>
    <col min="4101" max="4101" width="13.375" style="3" customWidth="1"/>
    <col min="4102" max="4102" width="28.25" style="3" customWidth="1"/>
    <col min="4103" max="4104" width="16.375" style="3" customWidth="1"/>
    <col min="4105" max="4105" width="13" style="3" customWidth="1"/>
    <col min="4106" max="4352" width="9" style="3"/>
    <col min="4353" max="4353" width="9" style="3" hidden="1" customWidth="1"/>
    <col min="4354" max="4354" width="33.875" style="3" customWidth="1"/>
    <col min="4355" max="4356" width="17.75" style="3" customWidth="1"/>
    <col min="4357" max="4357" width="13.375" style="3" customWidth="1"/>
    <col min="4358" max="4358" width="28.25" style="3" customWidth="1"/>
    <col min="4359" max="4360" width="16.375" style="3" customWidth="1"/>
    <col min="4361" max="4361" width="13" style="3" customWidth="1"/>
    <col min="4362" max="4608" width="9" style="3"/>
    <col min="4609" max="4609" width="9" style="3" hidden="1" customWidth="1"/>
    <col min="4610" max="4610" width="33.875" style="3" customWidth="1"/>
    <col min="4611" max="4612" width="17.75" style="3" customWidth="1"/>
    <col min="4613" max="4613" width="13.375" style="3" customWidth="1"/>
    <col min="4614" max="4614" width="28.25" style="3" customWidth="1"/>
    <col min="4615" max="4616" width="16.375" style="3" customWidth="1"/>
    <col min="4617" max="4617" width="13" style="3" customWidth="1"/>
    <col min="4618" max="4864" width="9" style="3"/>
    <col min="4865" max="4865" width="9" style="3" hidden="1" customWidth="1"/>
    <col min="4866" max="4866" width="33.875" style="3" customWidth="1"/>
    <col min="4867" max="4868" width="17.75" style="3" customWidth="1"/>
    <col min="4869" max="4869" width="13.375" style="3" customWidth="1"/>
    <col min="4870" max="4870" width="28.25" style="3" customWidth="1"/>
    <col min="4871" max="4872" width="16.375" style="3" customWidth="1"/>
    <col min="4873" max="4873" width="13" style="3" customWidth="1"/>
    <col min="4874" max="5120" width="9" style="3"/>
    <col min="5121" max="5121" width="9" style="3" hidden="1" customWidth="1"/>
    <col min="5122" max="5122" width="33.875" style="3" customWidth="1"/>
    <col min="5123" max="5124" width="17.75" style="3" customWidth="1"/>
    <col min="5125" max="5125" width="13.375" style="3" customWidth="1"/>
    <col min="5126" max="5126" width="28.25" style="3" customWidth="1"/>
    <col min="5127" max="5128" width="16.375" style="3" customWidth="1"/>
    <col min="5129" max="5129" width="13" style="3" customWidth="1"/>
    <col min="5130" max="5376" width="9" style="3"/>
    <col min="5377" max="5377" width="9" style="3" hidden="1" customWidth="1"/>
    <col min="5378" max="5378" width="33.875" style="3" customWidth="1"/>
    <col min="5379" max="5380" width="17.75" style="3" customWidth="1"/>
    <col min="5381" max="5381" width="13.375" style="3" customWidth="1"/>
    <col min="5382" max="5382" width="28.25" style="3" customWidth="1"/>
    <col min="5383" max="5384" width="16.375" style="3" customWidth="1"/>
    <col min="5385" max="5385" width="13" style="3" customWidth="1"/>
    <col min="5386" max="5632" width="9" style="3"/>
    <col min="5633" max="5633" width="9" style="3" hidden="1" customWidth="1"/>
    <col min="5634" max="5634" width="33.875" style="3" customWidth="1"/>
    <col min="5635" max="5636" width="17.75" style="3" customWidth="1"/>
    <col min="5637" max="5637" width="13.375" style="3" customWidth="1"/>
    <col min="5638" max="5638" width="28.25" style="3" customWidth="1"/>
    <col min="5639" max="5640" width="16.375" style="3" customWidth="1"/>
    <col min="5641" max="5641" width="13" style="3" customWidth="1"/>
    <col min="5642" max="5888" width="9" style="3"/>
    <col min="5889" max="5889" width="9" style="3" hidden="1" customWidth="1"/>
    <col min="5890" max="5890" width="33.875" style="3" customWidth="1"/>
    <col min="5891" max="5892" width="17.75" style="3" customWidth="1"/>
    <col min="5893" max="5893" width="13.375" style="3" customWidth="1"/>
    <col min="5894" max="5894" width="28.25" style="3" customWidth="1"/>
    <col min="5895" max="5896" width="16.375" style="3" customWidth="1"/>
    <col min="5897" max="5897" width="13" style="3" customWidth="1"/>
    <col min="5898" max="6144" width="9" style="3"/>
    <col min="6145" max="6145" width="9" style="3" hidden="1" customWidth="1"/>
    <col min="6146" max="6146" width="33.875" style="3" customWidth="1"/>
    <col min="6147" max="6148" width="17.75" style="3" customWidth="1"/>
    <col min="6149" max="6149" width="13.375" style="3" customWidth="1"/>
    <col min="6150" max="6150" width="28.25" style="3" customWidth="1"/>
    <col min="6151" max="6152" width="16.375" style="3" customWidth="1"/>
    <col min="6153" max="6153" width="13" style="3" customWidth="1"/>
    <col min="6154" max="6400" width="9" style="3"/>
    <col min="6401" max="6401" width="9" style="3" hidden="1" customWidth="1"/>
    <col min="6402" max="6402" width="33.875" style="3" customWidth="1"/>
    <col min="6403" max="6404" width="17.75" style="3" customWidth="1"/>
    <col min="6405" max="6405" width="13.375" style="3" customWidth="1"/>
    <col min="6406" max="6406" width="28.25" style="3" customWidth="1"/>
    <col min="6407" max="6408" width="16.375" style="3" customWidth="1"/>
    <col min="6409" max="6409" width="13" style="3" customWidth="1"/>
    <col min="6410" max="6656" width="9" style="3"/>
    <col min="6657" max="6657" width="9" style="3" hidden="1" customWidth="1"/>
    <col min="6658" max="6658" width="33.875" style="3" customWidth="1"/>
    <col min="6659" max="6660" width="17.75" style="3" customWidth="1"/>
    <col min="6661" max="6661" width="13.375" style="3" customWidth="1"/>
    <col min="6662" max="6662" width="28.25" style="3" customWidth="1"/>
    <col min="6663" max="6664" width="16.375" style="3" customWidth="1"/>
    <col min="6665" max="6665" width="13" style="3" customWidth="1"/>
    <col min="6666" max="6912" width="9" style="3"/>
    <col min="6913" max="6913" width="9" style="3" hidden="1" customWidth="1"/>
    <col min="6914" max="6914" width="33.875" style="3" customWidth="1"/>
    <col min="6915" max="6916" width="17.75" style="3" customWidth="1"/>
    <col min="6917" max="6917" width="13.375" style="3" customWidth="1"/>
    <col min="6918" max="6918" width="28.25" style="3" customWidth="1"/>
    <col min="6919" max="6920" width="16.375" style="3" customWidth="1"/>
    <col min="6921" max="6921" width="13" style="3" customWidth="1"/>
    <col min="6922" max="7168" width="9" style="3"/>
    <col min="7169" max="7169" width="9" style="3" hidden="1" customWidth="1"/>
    <col min="7170" max="7170" width="33.875" style="3" customWidth="1"/>
    <col min="7171" max="7172" width="17.75" style="3" customWidth="1"/>
    <col min="7173" max="7173" width="13.375" style="3" customWidth="1"/>
    <col min="7174" max="7174" width="28.25" style="3" customWidth="1"/>
    <col min="7175" max="7176" width="16.375" style="3" customWidth="1"/>
    <col min="7177" max="7177" width="13" style="3" customWidth="1"/>
    <col min="7178" max="7424" width="9" style="3"/>
    <col min="7425" max="7425" width="9" style="3" hidden="1" customWidth="1"/>
    <col min="7426" max="7426" width="33.875" style="3" customWidth="1"/>
    <col min="7427" max="7428" width="17.75" style="3" customWidth="1"/>
    <col min="7429" max="7429" width="13.375" style="3" customWidth="1"/>
    <col min="7430" max="7430" width="28.25" style="3" customWidth="1"/>
    <col min="7431" max="7432" width="16.375" style="3" customWidth="1"/>
    <col min="7433" max="7433" width="13" style="3" customWidth="1"/>
    <col min="7434" max="7680" width="9" style="3"/>
    <col min="7681" max="7681" width="9" style="3" hidden="1" customWidth="1"/>
    <col min="7682" max="7682" width="33.875" style="3" customWidth="1"/>
    <col min="7683" max="7684" width="17.75" style="3" customWidth="1"/>
    <col min="7685" max="7685" width="13.375" style="3" customWidth="1"/>
    <col min="7686" max="7686" width="28.25" style="3" customWidth="1"/>
    <col min="7687" max="7688" width="16.375" style="3" customWidth="1"/>
    <col min="7689" max="7689" width="13" style="3" customWidth="1"/>
    <col min="7690" max="7936" width="9" style="3"/>
    <col min="7937" max="7937" width="9" style="3" hidden="1" customWidth="1"/>
    <col min="7938" max="7938" width="33.875" style="3" customWidth="1"/>
    <col min="7939" max="7940" width="17.75" style="3" customWidth="1"/>
    <col min="7941" max="7941" width="13.375" style="3" customWidth="1"/>
    <col min="7942" max="7942" width="28.25" style="3" customWidth="1"/>
    <col min="7943" max="7944" width="16.375" style="3" customWidth="1"/>
    <col min="7945" max="7945" width="13" style="3" customWidth="1"/>
    <col min="7946" max="8192" width="9" style="3"/>
    <col min="8193" max="8193" width="9" style="3" hidden="1" customWidth="1"/>
    <col min="8194" max="8194" width="33.875" style="3" customWidth="1"/>
    <col min="8195" max="8196" width="17.75" style="3" customWidth="1"/>
    <col min="8197" max="8197" width="13.375" style="3" customWidth="1"/>
    <col min="8198" max="8198" width="28.25" style="3" customWidth="1"/>
    <col min="8199" max="8200" width="16.375" style="3" customWidth="1"/>
    <col min="8201" max="8201" width="13" style="3" customWidth="1"/>
    <col min="8202" max="8448" width="9" style="3"/>
    <col min="8449" max="8449" width="9" style="3" hidden="1" customWidth="1"/>
    <col min="8450" max="8450" width="33.875" style="3" customWidth="1"/>
    <col min="8451" max="8452" width="17.75" style="3" customWidth="1"/>
    <col min="8453" max="8453" width="13.375" style="3" customWidth="1"/>
    <col min="8454" max="8454" width="28.25" style="3" customWidth="1"/>
    <col min="8455" max="8456" width="16.375" style="3" customWidth="1"/>
    <col min="8457" max="8457" width="13" style="3" customWidth="1"/>
    <col min="8458" max="8704" width="9" style="3"/>
    <col min="8705" max="8705" width="9" style="3" hidden="1" customWidth="1"/>
    <col min="8706" max="8706" width="33.875" style="3" customWidth="1"/>
    <col min="8707" max="8708" width="17.75" style="3" customWidth="1"/>
    <col min="8709" max="8709" width="13.375" style="3" customWidth="1"/>
    <col min="8710" max="8710" width="28.25" style="3" customWidth="1"/>
    <col min="8711" max="8712" width="16.375" style="3" customWidth="1"/>
    <col min="8713" max="8713" width="13" style="3" customWidth="1"/>
    <col min="8714" max="8960" width="9" style="3"/>
    <col min="8961" max="8961" width="9" style="3" hidden="1" customWidth="1"/>
    <col min="8962" max="8962" width="33.875" style="3" customWidth="1"/>
    <col min="8963" max="8964" width="17.75" style="3" customWidth="1"/>
    <col min="8965" max="8965" width="13.375" style="3" customWidth="1"/>
    <col min="8966" max="8966" width="28.25" style="3" customWidth="1"/>
    <col min="8967" max="8968" width="16.375" style="3" customWidth="1"/>
    <col min="8969" max="8969" width="13" style="3" customWidth="1"/>
    <col min="8970" max="9216" width="9" style="3"/>
    <col min="9217" max="9217" width="9" style="3" hidden="1" customWidth="1"/>
    <col min="9218" max="9218" width="33.875" style="3" customWidth="1"/>
    <col min="9219" max="9220" width="17.75" style="3" customWidth="1"/>
    <col min="9221" max="9221" width="13.375" style="3" customWidth="1"/>
    <col min="9222" max="9222" width="28.25" style="3" customWidth="1"/>
    <col min="9223" max="9224" width="16.375" style="3" customWidth="1"/>
    <col min="9225" max="9225" width="13" style="3" customWidth="1"/>
    <col min="9226" max="9472" width="9" style="3"/>
    <col min="9473" max="9473" width="9" style="3" hidden="1" customWidth="1"/>
    <col min="9474" max="9474" width="33.875" style="3" customWidth="1"/>
    <col min="9475" max="9476" width="17.75" style="3" customWidth="1"/>
    <col min="9477" max="9477" width="13.375" style="3" customWidth="1"/>
    <col min="9478" max="9478" width="28.25" style="3" customWidth="1"/>
    <col min="9479" max="9480" width="16.375" style="3" customWidth="1"/>
    <col min="9481" max="9481" width="13" style="3" customWidth="1"/>
    <col min="9482" max="9728" width="9" style="3"/>
    <col min="9729" max="9729" width="9" style="3" hidden="1" customWidth="1"/>
    <col min="9730" max="9730" width="33.875" style="3" customWidth="1"/>
    <col min="9731" max="9732" width="17.75" style="3" customWidth="1"/>
    <col min="9733" max="9733" width="13.375" style="3" customWidth="1"/>
    <col min="9734" max="9734" width="28.25" style="3" customWidth="1"/>
    <col min="9735" max="9736" width="16.375" style="3" customWidth="1"/>
    <col min="9737" max="9737" width="13" style="3" customWidth="1"/>
    <col min="9738" max="9984" width="9" style="3"/>
    <col min="9985" max="9985" width="9" style="3" hidden="1" customWidth="1"/>
    <col min="9986" max="9986" width="33.875" style="3" customWidth="1"/>
    <col min="9987" max="9988" width="17.75" style="3" customWidth="1"/>
    <col min="9989" max="9989" width="13.375" style="3" customWidth="1"/>
    <col min="9990" max="9990" width="28.25" style="3" customWidth="1"/>
    <col min="9991" max="9992" width="16.375" style="3" customWidth="1"/>
    <col min="9993" max="9993" width="13" style="3" customWidth="1"/>
    <col min="9994" max="10240" width="9" style="3"/>
    <col min="10241" max="10241" width="9" style="3" hidden="1" customWidth="1"/>
    <col min="10242" max="10242" width="33.875" style="3" customWidth="1"/>
    <col min="10243" max="10244" width="17.75" style="3" customWidth="1"/>
    <col min="10245" max="10245" width="13.375" style="3" customWidth="1"/>
    <col min="10246" max="10246" width="28.25" style="3" customWidth="1"/>
    <col min="10247" max="10248" width="16.375" style="3" customWidth="1"/>
    <col min="10249" max="10249" width="13" style="3" customWidth="1"/>
    <col min="10250" max="10496" width="9" style="3"/>
    <col min="10497" max="10497" width="9" style="3" hidden="1" customWidth="1"/>
    <col min="10498" max="10498" width="33.875" style="3" customWidth="1"/>
    <col min="10499" max="10500" width="17.75" style="3" customWidth="1"/>
    <col min="10501" max="10501" width="13.375" style="3" customWidth="1"/>
    <col min="10502" max="10502" width="28.25" style="3" customWidth="1"/>
    <col min="10503" max="10504" width="16.375" style="3" customWidth="1"/>
    <col min="10505" max="10505" width="13" style="3" customWidth="1"/>
    <col min="10506" max="10752" width="9" style="3"/>
    <col min="10753" max="10753" width="9" style="3" hidden="1" customWidth="1"/>
    <col min="10754" max="10754" width="33.875" style="3" customWidth="1"/>
    <col min="10755" max="10756" width="17.75" style="3" customWidth="1"/>
    <col min="10757" max="10757" width="13.375" style="3" customWidth="1"/>
    <col min="10758" max="10758" width="28.25" style="3" customWidth="1"/>
    <col min="10759" max="10760" width="16.375" style="3" customWidth="1"/>
    <col min="10761" max="10761" width="13" style="3" customWidth="1"/>
    <col min="10762" max="11008" width="9" style="3"/>
    <col min="11009" max="11009" width="9" style="3" hidden="1" customWidth="1"/>
    <col min="11010" max="11010" width="33.875" style="3" customWidth="1"/>
    <col min="11011" max="11012" width="17.75" style="3" customWidth="1"/>
    <col min="11013" max="11013" width="13.375" style="3" customWidth="1"/>
    <col min="11014" max="11014" width="28.25" style="3" customWidth="1"/>
    <col min="11015" max="11016" width="16.375" style="3" customWidth="1"/>
    <col min="11017" max="11017" width="13" style="3" customWidth="1"/>
    <col min="11018" max="11264" width="9" style="3"/>
    <col min="11265" max="11265" width="9" style="3" hidden="1" customWidth="1"/>
    <col min="11266" max="11266" width="33.875" style="3" customWidth="1"/>
    <col min="11267" max="11268" width="17.75" style="3" customWidth="1"/>
    <col min="11269" max="11269" width="13.375" style="3" customWidth="1"/>
    <col min="11270" max="11270" width="28.25" style="3" customWidth="1"/>
    <col min="11271" max="11272" width="16.375" style="3" customWidth="1"/>
    <col min="11273" max="11273" width="13" style="3" customWidth="1"/>
    <col min="11274" max="11520" width="9" style="3"/>
    <col min="11521" max="11521" width="9" style="3" hidden="1" customWidth="1"/>
    <col min="11522" max="11522" width="33.875" style="3" customWidth="1"/>
    <col min="11523" max="11524" width="17.75" style="3" customWidth="1"/>
    <col min="11525" max="11525" width="13.375" style="3" customWidth="1"/>
    <col min="11526" max="11526" width="28.25" style="3" customWidth="1"/>
    <col min="11527" max="11528" width="16.375" style="3" customWidth="1"/>
    <col min="11529" max="11529" width="13" style="3" customWidth="1"/>
    <col min="11530" max="11776" width="9" style="3"/>
    <col min="11777" max="11777" width="9" style="3" hidden="1" customWidth="1"/>
    <col min="11778" max="11778" width="33.875" style="3" customWidth="1"/>
    <col min="11779" max="11780" width="17.75" style="3" customWidth="1"/>
    <col min="11781" max="11781" width="13.375" style="3" customWidth="1"/>
    <col min="11782" max="11782" width="28.25" style="3" customWidth="1"/>
    <col min="11783" max="11784" width="16.375" style="3" customWidth="1"/>
    <col min="11785" max="11785" width="13" style="3" customWidth="1"/>
    <col min="11786" max="12032" width="9" style="3"/>
    <col min="12033" max="12033" width="9" style="3" hidden="1" customWidth="1"/>
    <col min="12034" max="12034" width="33.875" style="3" customWidth="1"/>
    <col min="12035" max="12036" width="17.75" style="3" customWidth="1"/>
    <col min="12037" max="12037" width="13.375" style="3" customWidth="1"/>
    <col min="12038" max="12038" width="28.25" style="3" customWidth="1"/>
    <col min="12039" max="12040" width="16.375" style="3" customWidth="1"/>
    <col min="12041" max="12041" width="13" style="3" customWidth="1"/>
    <col min="12042" max="12288" width="9" style="3"/>
    <col min="12289" max="12289" width="9" style="3" hidden="1" customWidth="1"/>
    <col min="12290" max="12290" width="33.875" style="3" customWidth="1"/>
    <col min="12291" max="12292" width="17.75" style="3" customWidth="1"/>
    <col min="12293" max="12293" width="13.375" style="3" customWidth="1"/>
    <col min="12294" max="12294" width="28.25" style="3" customWidth="1"/>
    <col min="12295" max="12296" width="16.375" style="3" customWidth="1"/>
    <col min="12297" max="12297" width="13" style="3" customWidth="1"/>
    <col min="12298" max="12544" width="9" style="3"/>
    <col min="12545" max="12545" width="9" style="3" hidden="1" customWidth="1"/>
    <col min="12546" max="12546" width="33.875" style="3" customWidth="1"/>
    <col min="12547" max="12548" width="17.75" style="3" customWidth="1"/>
    <col min="12549" max="12549" width="13.375" style="3" customWidth="1"/>
    <col min="12550" max="12550" width="28.25" style="3" customWidth="1"/>
    <col min="12551" max="12552" width="16.375" style="3" customWidth="1"/>
    <col min="12553" max="12553" width="13" style="3" customWidth="1"/>
    <col min="12554" max="12800" width="9" style="3"/>
    <col min="12801" max="12801" width="9" style="3" hidden="1" customWidth="1"/>
    <col min="12802" max="12802" width="33.875" style="3" customWidth="1"/>
    <col min="12803" max="12804" width="17.75" style="3" customWidth="1"/>
    <col min="12805" max="12805" width="13.375" style="3" customWidth="1"/>
    <col min="12806" max="12806" width="28.25" style="3" customWidth="1"/>
    <col min="12807" max="12808" width="16.375" style="3" customWidth="1"/>
    <col min="12809" max="12809" width="13" style="3" customWidth="1"/>
    <col min="12810" max="13056" width="9" style="3"/>
    <col min="13057" max="13057" width="9" style="3" hidden="1" customWidth="1"/>
    <col min="13058" max="13058" width="33.875" style="3" customWidth="1"/>
    <col min="13059" max="13060" width="17.75" style="3" customWidth="1"/>
    <col min="13061" max="13061" width="13.375" style="3" customWidth="1"/>
    <col min="13062" max="13062" width="28.25" style="3" customWidth="1"/>
    <col min="13063" max="13064" width="16.375" style="3" customWidth="1"/>
    <col min="13065" max="13065" width="13" style="3" customWidth="1"/>
    <col min="13066" max="13312" width="9" style="3"/>
    <col min="13313" max="13313" width="9" style="3" hidden="1" customWidth="1"/>
    <col min="13314" max="13314" width="33.875" style="3" customWidth="1"/>
    <col min="13315" max="13316" width="17.75" style="3" customWidth="1"/>
    <col min="13317" max="13317" width="13.375" style="3" customWidth="1"/>
    <col min="13318" max="13318" width="28.25" style="3" customWidth="1"/>
    <col min="13319" max="13320" width="16.375" style="3" customWidth="1"/>
    <col min="13321" max="13321" width="13" style="3" customWidth="1"/>
    <col min="13322" max="13568" width="9" style="3"/>
    <col min="13569" max="13569" width="9" style="3" hidden="1" customWidth="1"/>
    <col min="13570" max="13570" width="33.875" style="3" customWidth="1"/>
    <col min="13571" max="13572" width="17.75" style="3" customWidth="1"/>
    <col min="13573" max="13573" width="13.375" style="3" customWidth="1"/>
    <col min="13574" max="13574" width="28.25" style="3" customWidth="1"/>
    <col min="13575" max="13576" width="16.375" style="3" customWidth="1"/>
    <col min="13577" max="13577" width="13" style="3" customWidth="1"/>
    <col min="13578" max="13824" width="9" style="3"/>
    <col min="13825" max="13825" width="9" style="3" hidden="1" customWidth="1"/>
    <col min="13826" max="13826" width="33.875" style="3" customWidth="1"/>
    <col min="13827" max="13828" width="17.75" style="3" customWidth="1"/>
    <col min="13829" max="13829" width="13.375" style="3" customWidth="1"/>
    <col min="13830" max="13830" width="28.25" style="3" customWidth="1"/>
    <col min="13831" max="13832" width="16.375" style="3" customWidth="1"/>
    <col min="13833" max="13833" width="13" style="3" customWidth="1"/>
    <col min="13834" max="14080" width="9" style="3"/>
    <col min="14081" max="14081" width="9" style="3" hidden="1" customWidth="1"/>
    <col min="14082" max="14082" width="33.875" style="3" customWidth="1"/>
    <col min="14083" max="14084" width="17.75" style="3" customWidth="1"/>
    <col min="14085" max="14085" width="13.375" style="3" customWidth="1"/>
    <col min="14086" max="14086" width="28.25" style="3" customWidth="1"/>
    <col min="14087" max="14088" width="16.375" style="3" customWidth="1"/>
    <col min="14089" max="14089" width="13" style="3" customWidth="1"/>
    <col min="14090" max="14336" width="9" style="3"/>
    <col min="14337" max="14337" width="9" style="3" hidden="1" customWidth="1"/>
    <col min="14338" max="14338" width="33.875" style="3" customWidth="1"/>
    <col min="14339" max="14340" width="17.75" style="3" customWidth="1"/>
    <col min="14341" max="14341" width="13.375" style="3" customWidth="1"/>
    <col min="14342" max="14342" width="28.25" style="3" customWidth="1"/>
    <col min="14343" max="14344" width="16.375" style="3" customWidth="1"/>
    <col min="14345" max="14345" width="13" style="3" customWidth="1"/>
    <col min="14346" max="14592" width="9" style="3"/>
    <col min="14593" max="14593" width="9" style="3" hidden="1" customWidth="1"/>
    <col min="14594" max="14594" width="33.875" style="3" customWidth="1"/>
    <col min="14595" max="14596" width="17.75" style="3" customWidth="1"/>
    <col min="14597" max="14597" width="13.375" style="3" customWidth="1"/>
    <col min="14598" max="14598" width="28.25" style="3" customWidth="1"/>
    <col min="14599" max="14600" width="16.375" style="3" customWidth="1"/>
    <col min="14601" max="14601" width="13" style="3" customWidth="1"/>
    <col min="14602" max="14848" width="9" style="3"/>
    <col min="14849" max="14849" width="9" style="3" hidden="1" customWidth="1"/>
    <col min="14850" max="14850" width="33.875" style="3" customWidth="1"/>
    <col min="14851" max="14852" width="17.75" style="3" customWidth="1"/>
    <col min="14853" max="14853" width="13.375" style="3" customWidth="1"/>
    <col min="14854" max="14854" width="28.25" style="3" customWidth="1"/>
    <col min="14855" max="14856" width="16.375" style="3" customWidth="1"/>
    <col min="14857" max="14857" width="13" style="3" customWidth="1"/>
    <col min="14858" max="15104" width="9" style="3"/>
    <col min="15105" max="15105" width="9" style="3" hidden="1" customWidth="1"/>
    <col min="15106" max="15106" width="33.875" style="3" customWidth="1"/>
    <col min="15107" max="15108" width="17.75" style="3" customWidth="1"/>
    <col min="15109" max="15109" width="13.375" style="3" customWidth="1"/>
    <col min="15110" max="15110" width="28.25" style="3" customWidth="1"/>
    <col min="15111" max="15112" width="16.375" style="3" customWidth="1"/>
    <col min="15113" max="15113" width="13" style="3" customWidth="1"/>
    <col min="15114" max="15360" width="9" style="3"/>
    <col min="15361" max="15361" width="9" style="3" hidden="1" customWidth="1"/>
    <col min="15362" max="15362" width="33.875" style="3" customWidth="1"/>
    <col min="15363" max="15364" width="17.75" style="3" customWidth="1"/>
    <col min="15365" max="15365" width="13.375" style="3" customWidth="1"/>
    <col min="15366" max="15366" width="28.25" style="3" customWidth="1"/>
    <col min="15367" max="15368" width="16.375" style="3" customWidth="1"/>
    <col min="15369" max="15369" width="13" style="3" customWidth="1"/>
    <col min="15370" max="15616" width="9" style="3"/>
    <col min="15617" max="15617" width="9" style="3" hidden="1" customWidth="1"/>
    <col min="15618" max="15618" width="33.875" style="3" customWidth="1"/>
    <col min="15619" max="15620" width="17.75" style="3" customWidth="1"/>
    <col min="15621" max="15621" width="13.375" style="3" customWidth="1"/>
    <col min="15622" max="15622" width="28.25" style="3" customWidth="1"/>
    <col min="15623" max="15624" width="16.375" style="3" customWidth="1"/>
    <col min="15625" max="15625" width="13" style="3" customWidth="1"/>
    <col min="15626" max="15872" width="9" style="3"/>
    <col min="15873" max="15873" width="9" style="3" hidden="1" customWidth="1"/>
    <col min="15874" max="15874" width="33.875" style="3" customWidth="1"/>
    <col min="15875" max="15876" width="17.75" style="3" customWidth="1"/>
    <col min="15877" max="15877" width="13.375" style="3" customWidth="1"/>
    <col min="15878" max="15878" width="28.25" style="3" customWidth="1"/>
    <col min="15879" max="15880" width="16.375" style="3" customWidth="1"/>
    <col min="15881" max="15881" width="13" style="3" customWidth="1"/>
    <col min="15882" max="16128" width="9" style="3"/>
    <col min="16129" max="16129" width="9" style="3" hidden="1" customWidth="1"/>
    <col min="16130" max="16130" width="33.875" style="3" customWidth="1"/>
    <col min="16131" max="16132" width="17.75" style="3" customWidth="1"/>
    <col min="16133" max="16133" width="13.375" style="3" customWidth="1"/>
    <col min="16134" max="16134" width="28.25" style="3" customWidth="1"/>
    <col min="16135" max="16136" width="16.375" style="3" customWidth="1"/>
    <col min="16137" max="16137" width="13" style="3" customWidth="1"/>
    <col min="16138" max="16384" width="9" style="3"/>
  </cols>
  <sheetData>
    <row r="1" ht="47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1" customHeight="1" spans="1:11">
      <c r="A2" s="6"/>
      <c r="B2" s="6"/>
      <c r="C2" s="6"/>
      <c r="D2" s="6"/>
      <c r="E2" s="6"/>
      <c r="F2" s="6"/>
      <c r="G2" s="6"/>
      <c r="H2" s="6"/>
      <c r="I2" s="6"/>
      <c r="J2" s="6"/>
      <c r="K2" s="47" t="s">
        <v>1</v>
      </c>
    </row>
    <row r="3" ht="25" customHeight="1" spans="1:11">
      <c r="A3" s="7" t="s">
        <v>2</v>
      </c>
      <c r="B3" s="7"/>
      <c r="C3" s="7"/>
      <c r="D3" s="7"/>
      <c r="E3" s="7" t="s">
        <v>3</v>
      </c>
      <c r="F3" s="7"/>
      <c r="G3" s="7"/>
      <c r="H3" s="7"/>
      <c r="I3" s="7"/>
      <c r="J3" s="7"/>
      <c r="K3" s="7"/>
    </row>
    <row r="4" ht="25" customHeight="1" spans="1:11">
      <c r="A4" s="8" t="s">
        <v>4</v>
      </c>
      <c r="B4" s="9" t="s">
        <v>5</v>
      </c>
      <c r="C4" s="9" t="s">
        <v>6</v>
      </c>
      <c r="D4" s="9" t="s">
        <v>7</v>
      </c>
      <c r="E4" s="8" t="s">
        <v>4</v>
      </c>
      <c r="F4" s="9" t="s">
        <v>5</v>
      </c>
      <c r="G4" s="9" t="s">
        <v>6</v>
      </c>
      <c r="H4" s="9" t="s">
        <v>8</v>
      </c>
      <c r="I4" s="9" t="s">
        <v>9</v>
      </c>
      <c r="J4" s="9" t="s">
        <v>10</v>
      </c>
      <c r="K4" s="9" t="s">
        <v>7</v>
      </c>
    </row>
    <row r="5" ht="25" customHeight="1" spans="1:11">
      <c r="A5" s="10" t="s">
        <v>11</v>
      </c>
      <c r="B5" s="11">
        <f>SUM(B6,B7,B18)</f>
        <v>38644.71</v>
      </c>
      <c r="C5" s="11">
        <f>SUM(C6,C7,C18)</f>
        <v>31773.1116</v>
      </c>
      <c r="D5" s="12">
        <f>(C5-B5)/B5</f>
        <v>-0.177814722894802</v>
      </c>
      <c r="E5" s="13" t="s">
        <v>12</v>
      </c>
      <c r="F5" s="11">
        <f>SUM(F6:F24)</f>
        <v>70902.37</v>
      </c>
      <c r="G5" s="11">
        <f>SUM(G6:G24)</f>
        <v>83544.883829</v>
      </c>
      <c r="H5" s="11">
        <f>SUM(H6:H24)</f>
        <v>76500.72183</v>
      </c>
      <c r="I5" s="11">
        <f>SUM(I6:I24)</f>
        <v>3553.029691</v>
      </c>
      <c r="J5" s="11">
        <f>SUM(J6:J24)</f>
        <v>3491.132308</v>
      </c>
      <c r="K5" s="12">
        <f>(G5-F5)/F5</f>
        <v>0.178308762161265</v>
      </c>
    </row>
    <row r="6" ht="25" customHeight="1" spans="1:11">
      <c r="A6" s="14" t="s">
        <v>13</v>
      </c>
      <c r="B6" s="15">
        <v>25130.75</v>
      </c>
      <c r="C6" s="15">
        <v>23000</v>
      </c>
      <c r="D6" s="12">
        <f t="shared" ref="D6:D29" si="0">(C6-B6)/B6</f>
        <v>-0.0847865662584682</v>
      </c>
      <c r="E6" s="16" t="s">
        <v>14</v>
      </c>
      <c r="F6" s="15">
        <v>7673.03</v>
      </c>
      <c r="G6" s="15">
        <f>SUM(H6:J6)</f>
        <v>9714.602634</v>
      </c>
      <c r="H6" s="15">
        <v>9643.836009</v>
      </c>
      <c r="I6" s="15">
        <v>65.266625</v>
      </c>
      <c r="J6" s="15">
        <v>5.5</v>
      </c>
      <c r="K6" s="12">
        <f t="shared" ref="K6:K29" si="1">(G6-F6)/F6</f>
        <v>0.266071243563494</v>
      </c>
    </row>
    <row r="7" ht="25" customHeight="1" spans="1:11">
      <c r="A7" s="14" t="s">
        <v>15</v>
      </c>
      <c r="B7" s="15">
        <f>SUM(B8,B12:B17)</f>
        <v>12513.96</v>
      </c>
      <c r="C7" s="15">
        <f>SUM(C8,C12:C17)</f>
        <v>8773.1116</v>
      </c>
      <c r="D7" s="12">
        <f t="shared" si="0"/>
        <v>-0.29893402248369</v>
      </c>
      <c r="E7" s="16" t="s">
        <v>16</v>
      </c>
      <c r="F7" s="15">
        <v>35.13</v>
      </c>
      <c r="G7" s="15">
        <f t="shared" ref="G7:G28" si="2">SUM(H7:J7)</f>
        <v>0</v>
      </c>
      <c r="H7" s="15"/>
      <c r="I7" s="15"/>
      <c r="J7" s="15"/>
      <c r="K7" s="12">
        <f t="shared" si="1"/>
        <v>-1</v>
      </c>
    </row>
    <row r="8" ht="25" customHeight="1" spans="1:11">
      <c r="A8" s="14" t="s">
        <v>17</v>
      </c>
      <c r="B8" s="15">
        <f>SUM(B9:B11)</f>
        <v>2967.87</v>
      </c>
      <c r="C8" s="15">
        <f>SUM(C9:C11)</f>
        <v>2450</v>
      </c>
      <c r="D8" s="12">
        <f t="shared" si="0"/>
        <v>-0.174492144197691</v>
      </c>
      <c r="E8" s="16" t="s">
        <v>18</v>
      </c>
      <c r="F8" s="15">
        <v>7756.11</v>
      </c>
      <c r="G8" s="15">
        <f t="shared" si="2"/>
        <v>8585.510948</v>
      </c>
      <c r="H8" s="15">
        <v>8585.510948</v>
      </c>
      <c r="I8" s="15"/>
      <c r="J8" s="15"/>
      <c r="K8" s="12">
        <f t="shared" si="1"/>
        <v>0.106935170852399</v>
      </c>
    </row>
    <row r="9" ht="25" customHeight="1" spans="1:11">
      <c r="A9" s="14" t="s">
        <v>19</v>
      </c>
      <c r="B9" s="15">
        <v>1603.33</v>
      </c>
      <c r="C9" s="15">
        <v>1300</v>
      </c>
      <c r="D9" s="12">
        <f t="shared" si="0"/>
        <v>-0.189187503508323</v>
      </c>
      <c r="E9" s="17" t="s">
        <v>20</v>
      </c>
      <c r="F9" s="15">
        <v>18496.84</v>
      </c>
      <c r="G9" s="15">
        <f t="shared" si="2"/>
        <v>22663.366847</v>
      </c>
      <c r="H9" s="15">
        <v>20494.184642</v>
      </c>
      <c r="I9" s="15">
        <v>215.080705</v>
      </c>
      <c r="J9" s="15">
        <v>1954.1015</v>
      </c>
      <c r="K9" s="12">
        <f t="shared" si="1"/>
        <v>0.225256143589932</v>
      </c>
    </row>
    <row r="10" ht="25" customHeight="1" spans="1:11">
      <c r="A10" s="14" t="s">
        <v>21</v>
      </c>
      <c r="B10" s="15">
        <v>712.72</v>
      </c>
      <c r="C10" s="15">
        <v>500</v>
      </c>
      <c r="D10" s="12">
        <f t="shared" si="0"/>
        <v>-0.298462229206421</v>
      </c>
      <c r="E10" s="17" t="s">
        <v>22</v>
      </c>
      <c r="F10" s="15">
        <v>361.54</v>
      </c>
      <c r="G10" s="15">
        <f t="shared" si="2"/>
        <v>640.72266</v>
      </c>
      <c r="H10" s="15">
        <v>640.72266</v>
      </c>
      <c r="I10" s="15"/>
      <c r="J10" s="15"/>
      <c r="K10" s="12">
        <f t="shared" si="1"/>
        <v>0.772204071472036</v>
      </c>
    </row>
    <row r="11" ht="25" customHeight="1" spans="1:11">
      <c r="A11" s="14" t="s">
        <v>23</v>
      </c>
      <c r="B11" s="15">
        <v>651.82</v>
      </c>
      <c r="C11" s="15">
        <v>650</v>
      </c>
      <c r="D11" s="12">
        <f t="shared" si="0"/>
        <v>-0.0027921818907061</v>
      </c>
      <c r="E11" s="17" t="s">
        <v>24</v>
      </c>
      <c r="F11" s="15">
        <v>1507.67</v>
      </c>
      <c r="G11" s="15">
        <f t="shared" si="2"/>
        <v>1629.220606</v>
      </c>
      <c r="H11" s="15">
        <v>1621.703084</v>
      </c>
      <c r="I11" s="15">
        <v>7.51752200000001</v>
      </c>
      <c r="J11" s="15"/>
      <c r="K11" s="12">
        <f t="shared" si="1"/>
        <v>0.0806214927669848</v>
      </c>
    </row>
    <row r="12" ht="25" customHeight="1" spans="1:11">
      <c r="A12" s="14" t="s">
        <v>25</v>
      </c>
      <c r="B12" s="15">
        <v>4806.65</v>
      </c>
      <c r="C12" s="15">
        <v>2889.27</v>
      </c>
      <c r="D12" s="12">
        <f t="shared" si="0"/>
        <v>-0.398901521849937</v>
      </c>
      <c r="E12" s="16" t="s">
        <v>26</v>
      </c>
      <c r="F12" s="15">
        <v>10989.14</v>
      </c>
      <c r="G12" s="15">
        <f t="shared" si="2"/>
        <v>11469.331784</v>
      </c>
      <c r="H12" s="15">
        <v>10571.755405</v>
      </c>
      <c r="I12" s="15">
        <v>107.359571</v>
      </c>
      <c r="J12" s="15">
        <v>790.216808</v>
      </c>
      <c r="K12" s="12">
        <f t="shared" si="1"/>
        <v>0.0436969393419322</v>
      </c>
    </row>
    <row r="13" ht="25" customHeight="1" spans="1:11">
      <c r="A13" s="14" t="s">
        <v>27</v>
      </c>
      <c r="B13" s="15">
        <v>2075.54</v>
      </c>
      <c r="C13" s="15">
        <v>1708</v>
      </c>
      <c r="D13" s="12">
        <f t="shared" si="0"/>
        <v>-0.177081626950095</v>
      </c>
      <c r="E13" s="17" t="s">
        <v>28</v>
      </c>
      <c r="F13" s="15">
        <v>5549.69</v>
      </c>
      <c r="G13" s="15">
        <f t="shared" si="2"/>
        <v>6050.90824</v>
      </c>
      <c r="H13" s="15">
        <f>5058.441879+11</f>
        <v>5069.441879</v>
      </c>
      <c r="I13" s="15">
        <v>240.152361</v>
      </c>
      <c r="J13" s="15">
        <f>737.314+4</f>
        <v>741.314</v>
      </c>
      <c r="K13" s="12">
        <f t="shared" si="1"/>
        <v>0.090314637394161</v>
      </c>
    </row>
    <row r="14" ht="25" customHeight="1" spans="1:11">
      <c r="A14" s="14" t="s">
        <v>29</v>
      </c>
      <c r="B14" s="15"/>
      <c r="C14" s="15"/>
      <c r="D14" s="12"/>
      <c r="E14" s="16" t="s">
        <v>30</v>
      </c>
      <c r="F14" s="15">
        <v>1997.09</v>
      </c>
      <c r="G14" s="15">
        <f t="shared" si="2"/>
        <v>3531.271867</v>
      </c>
      <c r="H14" s="18">
        <f>1643.6339+100</f>
        <v>1743.6339</v>
      </c>
      <c r="I14" s="15">
        <v>1787.637967</v>
      </c>
      <c r="J14" s="15"/>
      <c r="K14" s="12">
        <f t="shared" si="1"/>
        <v>0.768208677125217</v>
      </c>
    </row>
    <row r="15" ht="35" customHeight="1" spans="1:11">
      <c r="A15" s="14" t="s">
        <v>31</v>
      </c>
      <c r="B15" s="15">
        <v>2656.83</v>
      </c>
      <c r="C15" s="15">
        <v>1695.8416</v>
      </c>
      <c r="D15" s="12">
        <f t="shared" si="0"/>
        <v>-0.361704888908963</v>
      </c>
      <c r="E15" s="16" t="s">
        <v>32</v>
      </c>
      <c r="F15" s="15">
        <v>5627.56</v>
      </c>
      <c r="G15" s="15">
        <f t="shared" si="2"/>
        <v>6077.039724</v>
      </c>
      <c r="H15" s="15">
        <v>5758.319724</v>
      </c>
      <c r="I15" s="15">
        <v>318.72</v>
      </c>
      <c r="J15" s="15"/>
      <c r="K15" s="12">
        <f t="shared" si="1"/>
        <v>0.0798711562382275</v>
      </c>
    </row>
    <row r="16" ht="25" customHeight="1" spans="1:11">
      <c r="A16" s="14" t="s">
        <v>33</v>
      </c>
      <c r="B16" s="15"/>
      <c r="C16" s="15"/>
      <c r="D16" s="12"/>
      <c r="E16" s="17" t="s">
        <v>34</v>
      </c>
      <c r="F16" s="15">
        <v>4868.69</v>
      </c>
      <c r="G16" s="15">
        <f t="shared" si="2"/>
        <v>5892.308053</v>
      </c>
      <c r="H16" s="15">
        <v>5096.013113</v>
      </c>
      <c r="I16" s="15">
        <v>796.29494</v>
      </c>
      <c r="J16" s="15"/>
      <c r="K16" s="12">
        <f t="shared" si="1"/>
        <v>0.210245066537405</v>
      </c>
    </row>
    <row r="17" ht="25" customHeight="1" spans="1:11">
      <c r="A17" s="14" t="s">
        <v>35</v>
      </c>
      <c r="B17" s="15">
        <v>7.07</v>
      </c>
      <c r="C17" s="15">
        <v>30</v>
      </c>
      <c r="D17" s="12">
        <f t="shared" si="0"/>
        <v>3.24328147100424</v>
      </c>
      <c r="E17" s="16" t="s">
        <v>36</v>
      </c>
      <c r="F17" s="15">
        <v>184.59</v>
      </c>
      <c r="G17" s="15">
        <f t="shared" si="2"/>
        <v>19.34845</v>
      </c>
      <c r="H17" s="15">
        <v>19.34845</v>
      </c>
      <c r="I17" s="15"/>
      <c r="J17" s="15"/>
      <c r="K17" s="12">
        <f t="shared" si="1"/>
        <v>-0.895181483287285</v>
      </c>
    </row>
    <row r="18" ht="25" customHeight="1" spans="1:11">
      <c r="A18" s="14" t="s">
        <v>37</v>
      </c>
      <c r="B18" s="15">
        <v>1000</v>
      </c>
      <c r="C18" s="15"/>
      <c r="D18" s="12">
        <f t="shared" si="0"/>
        <v>-1</v>
      </c>
      <c r="E18" s="16" t="s">
        <v>38</v>
      </c>
      <c r="F18" s="15">
        <v>1078.58</v>
      </c>
      <c r="G18" s="15">
        <f t="shared" si="2"/>
        <v>722.0364</v>
      </c>
      <c r="H18" s="15">
        <v>722.0364</v>
      </c>
      <c r="I18" s="15"/>
      <c r="J18" s="15"/>
      <c r="K18" s="12">
        <f t="shared" si="1"/>
        <v>-0.330567598138293</v>
      </c>
    </row>
    <row r="19" ht="35" customHeight="1" spans="1:11">
      <c r="A19" s="10" t="s">
        <v>39</v>
      </c>
      <c r="B19" s="11">
        <f>SUM(B20:B23)</f>
        <v>21476.74</v>
      </c>
      <c r="C19" s="11">
        <f>SUM(C20:C23)</f>
        <v>15304.132308</v>
      </c>
      <c r="D19" s="12">
        <f t="shared" si="0"/>
        <v>-0.28740896858648</v>
      </c>
      <c r="E19" s="16" t="s">
        <v>40</v>
      </c>
      <c r="F19" s="15"/>
      <c r="G19" s="15">
        <f t="shared" si="2"/>
        <v>0</v>
      </c>
      <c r="H19" s="15"/>
      <c r="I19" s="15"/>
      <c r="J19" s="15"/>
      <c r="K19" s="12"/>
    </row>
    <row r="20" ht="25" customHeight="1" spans="1:11">
      <c r="A20" s="19" t="s">
        <v>41</v>
      </c>
      <c r="B20" s="15">
        <v>8898.39</v>
      </c>
      <c r="C20" s="18">
        <f>6000+1113</f>
        <v>7113</v>
      </c>
      <c r="D20" s="12">
        <f t="shared" si="0"/>
        <v>-0.200641913874308</v>
      </c>
      <c r="E20" s="16" t="s">
        <v>42</v>
      </c>
      <c r="F20" s="15">
        <v>2933.5</v>
      </c>
      <c r="G20" s="15">
        <f t="shared" si="2"/>
        <v>2905.288711</v>
      </c>
      <c r="H20" s="15">
        <v>2905.288711</v>
      </c>
      <c r="I20" s="15"/>
      <c r="J20" s="15"/>
      <c r="K20" s="12">
        <f t="shared" si="1"/>
        <v>-0.0096169384694051</v>
      </c>
    </row>
    <row r="21" ht="25" customHeight="1" spans="1:11">
      <c r="A21" s="19" t="s">
        <v>43</v>
      </c>
      <c r="B21" s="20">
        <v>4910</v>
      </c>
      <c r="C21" s="21">
        <v>4700</v>
      </c>
      <c r="D21" s="12">
        <f t="shared" si="0"/>
        <v>-0.0427698574338086</v>
      </c>
      <c r="E21" s="16" t="s">
        <v>44</v>
      </c>
      <c r="F21" s="15">
        <v>329.2</v>
      </c>
      <c r="G21" s="15">
        <f t="shared" si="2"/>
        <v>269.7944</v>
      </c>
      <c r="H21" s="15">
        <v>269.7944</v>
      </c>
      <c r="I21" s="15"/>
      <c r="J21" s="15"/>
      <c r="K21" s="12">
        <f t="shared" si="1"/>
        <v>-0.180454434993925</v>
      </c>
    </row>
    <row r="22" ht="25" customHeight="1" spans="1:11">
      <c r="A22" s="19" t="s">
        <v>45</v>
      </c>
      <c r="B22" s="15"/>
      <c r="C22" s="15"/>
      <c r="D22" s="12"/>
      <c r="E22" s="16" t="s">
        <v>46</v>
      </c>
      <c r="F22" s="15">
        <v>1501.57</v>
      </c>
      <c r="G22" s="15">
        <f t="shared" si="2"/>
        <v>2364.132505</v>
      </c>
      <c r="H22" s="21">
        <v>2349.132505</v>
      </c>
      <c r="I22" s="21">
        <v>15</v>
      </c>
      <c r="J22" s="21"/>
      <c r="K22" s="12">
        <f t="shared" si="1"/>
        <v>0.574440422357932</v>
      </c>
    </row>
    <row r="23" ht="25" customHeight="1" spans="1:11">
      <c r="A23" s="19" t="s">
        <v>47</v>
      </c>
      <c r="B23" s="15">
        <v>7668.35</v>
      </c>
      <c r="C23" s="15">
        <f>J5</f>
        <v>3491.132308</v>
      </c>
      <c r="D23" s="12">
        <f t="shared" si="0"/>
        <v>-0.544734876733587</v>
      </c>
      <c r="E23" s="16" t="s">
        <v>48</v>
      </c>
      <c r="F23" s="15"/>
      <c r="G23" s="15">
        <f t="shared" si="2"/>
        <v>1000</v>
      </c>
      <c r="H23" s="21">
        <v>1000</v>
      </c>
      <c r="I23" s="21"/>
      <c r="J23" s="21"/>
      <c r="K23" s="12"/>
    </row>
    <row r="24" ht="25" customHeight="1" spans="1:11">
      <c r="A24" s="10" t="s">
        <v>49</v>
      </c>
      <c r="B24" s="22">
        <v>1982.78</v>
      </c>
      <c r="C24" s="23">
        <v>2323</v>
      </c>
      <c r="D24" s="12">
        <f t="shared" si="0"/>
        <v>0.171587367231866</v>
      </c>
      <c r="E24" s="16" t="s">
        <v>50</v>
      </c>
      <c r="F24" s="15">
        <v>12.44</v>
      </c>
      <c r="G24" s="15">
        <f t="shared" si="2"/>
        <v>10</v>
      </c>
      <c r="H24" s="15">
        <v>10</v>
      </c>
      <c r="I24" s="15"/>
      <c r="J24" s="15"/>
      <c r="K24" s="12">
        <f t="shared" si="1"/>
        <v>-0.196141479099678</v>
      </c>
    </row>
    <row r="25" ht="25" customHeight="1" spans="1:11">
      <c r="A25" s="10" t="s">
        <v>51</v>
      </c>
      <c r="B25" s="22"/>
      <c r="C25" s="23">
        <f>I5</f>
        <v>3553.029691</v>
      </c>
      <c r="D25" s="12"/>
      <c r="E25" s="13" t="s">
        <v>52</v>
      </c>
      <c r="F25" s="11"/>
      <c r="G25" s="15">
        <f t="shared" si="2"/>
        <v>0</v>
      </c>
      <c r="H25" s="11"/>
      <c r="I25" s="11"/>
      <c r="J25" s="11"/>
      <c r="K25" s="12"/>
    </row>
    <row r="26" ht="25" customHeight="1" spans="1:11">
      <c r="A26" s="10" t="s">
        <v>53</v>
      </c>
      <c r="B26" s="24"/>
      <c r="C26" s="23"/>
      <c r="D26" s="12"/>
      <c r="E26" s="13" t="s">
        <v>54</v>
      </c>
      <c r="F26" s="11"/>
      <c r="G26" s="15">
        <f t="shared" si="2"/>
        <v>0</v>
      </c>
      <c r="H26" s="11"/>
      <c r="I26" s="11"/>
      <c r="J26" s="11"/>
      <c r="K26" s="12"/>
    </row>
    <row r="27" ht="25" customHeight="1" spans="1:11">
      <c r="A27" s="10" t="s">
        <v>55</v>
      </c>
      <c r="B27" s="23">
        <v>24759.81</v>
      </c>
      <c r="C27" s="23">
        <f>46500</f>
        <v>46500</v>
      </c>
      <c r="D27" s="12">
        <f t="shared" si="0"/>
        <v>0.878043490640679</v>
      </c>
      <c r="E27" s="13" t="s">
        <v>56</v>
      </c>
      <c r="F27" s="11"/>
      <c r="G27" s="25">
        <f t="shared" si="2"/>
        <v>2323</v>
      </c>
      <c r="H27" s="11">
        <v>2323</v>
      </c>
      <c r="I27" s="11"/>
      <c r="J27" s="11"/>
      <c r="K27" s="12"/>
    </row>
    <row r="28" ht="25" customHeight="1" spans="1:11">
      <c r="A28" s="10"/>
      <c r="B28" s="11"/>
      <c r="C28" s="11"/>
      <c r="D28" s="12"/>
      <c r="E28" s="13" t="s">
        <v>57</v>
      </c>
      <c r="F28" s="11">
        <v>10465.09</v>
      </c>
      <c r="G28" s="11">
        <f t="shared" si="2"/>
        <v>13444</v>
      </c>
      <c r="H28" s="11">
        <f>444</f>
        <v>444</v>
      </c>
      <c r="I28" s="11"/>
      <c r="J28" s="11">
        <f>7000+6000</f>
        <v>13000</v>
      </c>
      <c r="K28" s="12">
        <f t="shared" si="1"/>
        <v>0.284652114793088</v>
      </c>
    </row>
    <row r="29" ht="25" customHeight="1" spans="1:11">
      <c r="A29" s="8" t="s">
        <v>58</v>
      </c>
      <c r="B29" s="11">
        <f>SUM(B5,B19,B24,B25,B26,B27)</f>
        <v>86864.04</v>
      </c>
      <c r="C29" s="11">
        <f>SUM(C5,C19,C24,C25,C26,C27)</f>
        <v>99453.273599</v>
      </c>
      <c r="D29" s="12">
        <f t="shared" si="0"/>
        <v>0.144930325586975</v>
      </c>
      <c r="E29" s="26" t="s">
        <v>59</v>
      </c>
      <c r="F29" s="11">
        <f>SUM(F5,F25,F27,F26,F28)</f>
        <v>81367.46</v>
      </c>
      <c r="G29" s="11">
        <f>SUM(G5,G25,G27,G26,G28)</f>
        <v>99311.883829</v>
      </c>
      <c r="H29" s="11">
        <f>SUM(H5,H25,H27,H26,H28)</f>
        <v>79267.72183</v>
      </c>
      <c r="I29" s="11">
        <f>SUM(I5,I25,I27,I26,I28)</f>
        <v>3553.029691</v>
      </c>
      <c r="J29" s="11">
        <f>SUM(J5,J25,J27,J26,J28)</f>
        <v>16491.132308</v>
      </c>
      <c r="K29" s="12">
        <f t="shared" si="1"/>
        <v>0.220535627251975</v>
      </c>
    </row>
    <row r="30" ht="25" customHeight="1" spans="1:11">
      <c r="A30" s="27"/>
      <c r="B30" s="28"/>
      <c r="C30" s="28"/>
      <c r="D30" s="29"/>
      <c r="E30" s="27"/>
      <c r="F30" s="28"/>
      <c r="G30" s="28"/>
      <c r="H30" s="28"/>
      <c r="I30" s="28"/>
      <c r="J30" s="28"/>
      <c r="K30" s="29"/>
    </row>
    <row r="31" ht="25" customHeight="1" spans="1:11">
      <c r="A31" s="10" t="s">
        <v>60</v>
      </c>
      <c r="B31" s="30">
        <f>SUM(B32:B34)</f>
        <v>5938.5</v>
      </c>
      <c r="C31" s="30">
        <f>SUM(C32:C34)</f>
        <v>79325</v>
      </c>
      <c r="D31" s="31">
        <f>(C31-B31)/B31</f>
        <v>12.3577502736381</v>
      </c>
      <c r="E31" s="10" t="s">
        <v>61</v>
      </c>
      <c r="F31" s="30">
        <f>SUM(F32,F33,F37)</f>
        <v>8551.78</v>
      </c>
      <c r="G31" s="30">
        <f>SUM(G32,G33,G37)</f>
        <v>41487.486519</v>
      </c>
      <c r="H31" s="30">
        <f>SUM(H32,H33,H37)</f>
        <v>43886.345868</v>
      </c>
      <c r="I31" s="30">
        <f>SUM(I32,I33,I37)</f>
        <v>55.880651</v>
      </c>
      <c r="J31" s="30">
        <f>SUM(J32,J33,J37)</f>
        <v>9045.26</v>
      </c>
      <c r="K31" s="31">
        <f>(G31-F31)/F31</f>
        <v>3.85132762056554</v>
      </c>
    </row>
    <row r="32" ht="25" customHeight="1" spans="1:11">
      <c r="A32" s="14" t="s">
        <v>62</v>
      </c>
      <c r="B32" s="15">
        <v>3790.25</v>
      </c>
      <c r="C32" s="18">
        <f>78265-1000</f>
        <v>77265</v>
      </c>
      <c r="D32" s="12">
        <f t="shared" ref="D32:D48" si="3">(C32-B32)/B32</f>
        <v>19.3851988655102</v>
      </c>
      <c r="E32" s="16" t="s">
        <v>63</v>
      </c>
      <c r="F32" s="15">
        <v>0.12</v>
      </c>
      <c r="G32" s="15">
        <f>SUM(H32:J32)</f>
        <v>0</v>
      </c>
      <c r="H32" s="15"/>
      <c r="I32" s="15"/>
      <c r="J32" s="15"/>
      <c r="K32" s="12">
        <f t="shared" ref="K32:K48" si="4">(G32-F32)/F32</f>
        <v>-1</v>
      </c>
    </row>
    <row r="33" ht="25" customHeight="1" spans="1:11">
      <c r="A33" s="14" t="s">
        <v>64</v>
      </c>
      <c r="B33" s="15">
        <v>2148.25</v>
      </c>
      <c r="C33" s="15">
        <v>2060</v>
      </c>
      <c r="D33" s="12">
        <f t="shared" si="3"/>
        <v>-0.0410799487955312</v>
      </c>
      <c r="E33" s="16" t="s">
        <v>65</v>
      </c>
      <c r="F33" s="15">
        <f>SUM(F34:F36)</f>
        <v>-4963.87</v>
      </c>
      <c r="G33" s="15">
        <f>SUM(G34:G36)</f>
        <v>31693.225868</v>
      </c>
      <c r="H33" s="15">
        <f>SUM(H34:H36)</f>
        <v>43193.225868</v>
      </c>
      <c r="I33" s="15">
        <f>SUM(I34:I36)</f>
        <v>0</v>
      </c>
      <c r="J33" s="15">
        <f>SUM(J34:J36)</f>
        <v>0</v>
      </c>
      <c r="K33" s="12">
        <f t="shared" si="4"/>
        <v>-7.38478160548121</v>
      </c>
    </row>
    <row r="34" ht="35" customHeight="1" spans="1:11">
      <c r="A34" s="14" t="s">
        <v>66</v>
      </c>
      <c r="B34" s="15"/>
      <c r="C34" s="15"/>
      <c r="D34" s="12"/>
      <c r="E34" s="16" t="s">
        <v>67</v>
      </c>
      <c r="F34" s="18">
        <f>-6140.99</f>
        <v>-6140.99</v>
      </c>
      <c r="G34" s="18">
        <f>SUM(H34:J34)-G62</f>
        <v>26655.743242</v>
      </c>
      <c r="H34" s="15">
        <v>38155.743242</v>
      </c>
      <c r="I34" s="11"/>
      <c r="J34" s="11"/>
      <c r="K34" s="12">
        <f t="shared" si="4"/>
        <v>-5.34062638792768</v>
      </c>
    </row>
    <row r="35" ht="25" customHeight="1" spans="1:11">
      <c r="A35" s="10" t="s">
        <v>68</v>
      </c>
      <c r="B35" s="11">
        <f>SUM(B36,B37,B41)</f>
        <v>318.3</v>
      </c>
      <c r="C35" s="11">
        <f>SUM(C36,C37,C41)</f>
        <v>245.26</v>
      </c>
      <c r="D35" s="12">
        <f t="shared" si="3"/>
        <v>-0.229469054351241</v>
      </c>
      <c r="E35" s="16" t="s">
        <v>69</v>
      </c>
      <c r="F35" s="15">
        <v>828.7</v>
      </c>
      <c r="G35" s="15">
        <f>SUM(H35:J35)</f>
        <v>5037.482626</v>
      </c>
      <c r="H35" s="15">
        <v>5037.482626</v>
      </c>
      <c r="I35" s="15"/>
      <c r="J35" s="15"/>
      <c r="K35" s="12">
        <f t="shared" si="4"/>
        <v>5.07877715216604</v>
      </c>
    </row>
    <row r="36" ht="35" customHeight="1" spans="1:11">
      <c r="A36" s="14" t="s">
        <v>70</v>
      </c>
      <c r="B36" s="15"/>
      <c r="C36" s="15"/>
      <c r="D36" s="12"/>
      <c r="E36" s="16" t="s">
        <v>71</v>
      </c>
      <c r="F36" s="15">
        <v>348.42</v>
      </c>
      <c r="G36" s="15">
        <f>SUM(H36:J36)</f>
        <v>0</v>
      </c>
      <c r="H36" s="15"/>
      <c r="I36" s="15"/>
      <c r="J36" s="15"/>
      <c r="K36" s="12">
        <f t="shared" si="4"/>
        <v>-1</v>
      </c>
    </row>
    <row r="37" ht="25" customHeight="1" spans="1:11">
      <c r="A37" s="14" t="s">
        <v>72</v>
      </c>
      <c r="B37" s="15">
        <f>SUM(B38:B40)</f>
        <v>254.2</v>
      </c>
      <c r="C37" s="15">
        <f>SUM(C38:C40)</f>
        <v>245.26</v>
      </c>
      <c r="D37" s="12">
        <f t="shared" si="3"/>
        <v>-0.0351691581431943</v>
      </c>
      <c r="E37" s="16" t="s">
        <v>73</v>
      </c>
      <c r="F37" s="15">
        <f>SUM(F38,F43)</f>
        <v>13515.53</v>
      </c>
      <c r="G37" s="15">
        <f>SUM(G38,G43)</f>
        <v>9794.260651</v>
      </c>
      <c r="H37" s="15">
        <f>SUM(H38,H43)</f>
        <v>693.12</v>
      </c>
      <c r="I37" s="15">
        <f>SUM(I38,I43)</f>
        <v>55.880651</v>
      </c>
      <c r="J37" s="15">
        <f>SUM(J38,J43)</f>
        <v>9045.26</v>
      </c>
      <c r="K37" s="12">
        <f t="shared" si="4"/>
        <v>-0.275332846658622</v>
      </c>
    </row>
    <row r="38" ht="35" customHeight="1" spans="1:11">
      <c r="A38" s="14" t="s">
        <v>74</v>
      </c>
      <c r="B38" s="15"/>
      <c r="C38" s="15">
        <f>J39</f>
        <v>101.16</v>
      </c>
      <c r="D38" s="12"/>
      <c r="E38" s="16" t="s">
        <v>75</v>
      </c>
      <c r="F38" s="15">
        <f>SUM(F39:F42)</f>
        <v>382.05</v>
      </c>
      <c r="G38" s="15">
        <f>SUM(G39:G42)</f>
        <v>434.260651</v>
      </c>
      <c r="H38" s="15">
        <f>SUM(H39:H42)</f>
        <v>133.12</v>
      </c>
      <c r="I38" s="15">
        <f>SUM(I39:I42)</f>
        <v>55.880651</v>
      </c>
      <c r="J38" s="15">
        <f>SUM(J39:J42)</f>
        <v>245.26</v>
      </c>
      <c r="K38" s="12">
        <f t="shared" si="4"/>
        <v>0.136659209527549</v>
      </c>
    </row>
    <row r="39" ht="35" customHeight="1" spans="1:11">
      <c r="A39" s="14" t="s">
        <v>76</v>
      </c>
      <c r="B39" s="15"/>
      <c r="C39" s="15"/>
      <c r="D39" s="12"/>
      <c r="E39" s="16" t="s">
        <v>77</v>
      </c>
      <c r="F39" s="15">
        <v>146.23</v>
      </c>
      <c r="G39" s="15">
        <f t="shared" ref="G39:G46" si="5">SUM(H39:J39)</f>
        <v>101.16</v>
      </c>
      <c r="H39" s="11"/>
      <c r="I39" s="11"/>
      <c r="J39" s="15">
        <v>101.16</v>
      </c>
      <c r="K39" s="12">
        <f t="shared" si="4"/>
        <v>-0.308213088969432</v>
      </c>
    </row>
    <row r="40" ht="35" customHeight="1" spans="1:11">
      <c r="A40" s="14" t="s">
        <v>78</v>
      </c>
      <c r="B40" s="15">
        <v>254.2</v>
      </c>
      <c r="C40" s="15">
        <f>J41</f>
        <v>144.1</v>
      </c>
      <c r="D40" s="12">
        <f t="shared" si="3"/>
        <v>-0.433123524783635</v>
      </c>
      <c r="E40" s="16" t="s">
        <v>79</v>
      </c>
      <c r="F40" s="15">
        <v>68.89</v>
      </c>
      <c r="G40" s="15">
        <f t="shared" si="5"/>
        <v>0</v>
      </c>
      <c r="H40" s="15"/>
      <c r="I40" s="15"/>
      <c r="J40" s="15"/>
      <c r="K40" s="12">
        <f t="shared" si="4"/>
        <v>-1</v>
      </c>
    </row>
    <row r="41" ht="35" customHeight="1" spans="1:11">
      <c r="A41" s="14" t="s">
        <v>80</v>
      </c>
      <c r="B41" s="15">
        <v>64.1</v>
      </c>
      <c r="C41" s="15"/>
      <c r="D41" s="12">
        <f t="shared" si="3"/>
        <v>-1</v>
      </c>
      <c r="E41" s="16" t="s">
        <v>81</v>
      </c>
      <c r="F41" s="15">
        <v>134.82</v>
      </c>
      <c r="G41" s="15">
        <f t="shared" si="5"/>
        <v>144.1</v>
      </c>
      <c r="H41" s="15"/>
      <c r="I41" s="15"/>
      <c r="J41" s="15">
        <v>144.1</v>
      </c>
      <c r="K41" s="12">
        <f t="shared" si="4"/>
        <v>0.0688325174306483</v>
      </c>
    </row>
    <row r="42" ht="35" customHeight="1" spans="1:11">
      <c r="A42" s="32" t="s">
        <v>82</v>
      </c>
      <c r="B42" s="25">
        <v>19281.55</v>
      </c>
      <c r="C42" s="11"/>
      <c r="D42" s="12">
        <f t="shared" si="3"/>
        <v>-1</v>
      </c>
      <c r="E42" s="16" t="s">
        <v>83</v>
      </c>
      <c r="F42" s="15">
        <v>32.11</v>
      </c>
      <c r="G42" s="15">
        <f t="shared" si="5"/>
        <v>189.000651</v>
      </c>
      <c r="H42" s="15">
        <v>133.12</v>
      </c>
      <c r="I42" s="15">
        <v>55.880651</v>
      </c>
      <c r="J42" s="15"/>
      <c r="K42" s="12">
        <f t="shared" si="4"/>
        <v>4.88603709124883</v>
      </c>
    </row>
    <row r="43" s="1" customFormat="1" ht="25" customHeight="1" spans="1:12">
      <c r="A43" s="33" t="s">
        <v>84</v>
      </c>
      <c r="B43" s="34">
        <v>9321.72</v>
      </c>
      <c r="C43" s="35">
        <f>8800+560</f>
        <v>9360</v>
      </c>
      <c r="D43" s="12">
        <f t="shared" si="3"/>
        <v>0.00410653827834355</v>
      </c>
      <c r="E43" s="16" t="s">
        <v>85</v>
      </c>
      <c r="F43" s="15">
        <v>13133.48</v>
      </c>
      <c r="G43" s="18">
        <f t="shared" si="5"/>
        <v>9360</v>
      </c>
      <c r="H43" s="15">
        <v>560</v>
      </c>
      <c r="I43" s="15"/>
      <c r="J43" s="15">
        <v>8800</v>
      </c>
      <c r="K43" s="12">
        <f t="shared" si="4"/>
        <v>-0.287317603559757</v>
      </c>
      <c r="L43" s="48"/>
    </row>
    <row r="44" s="1" customFormat="1" ht="25" customHeight="1" spans="1:12">
      <c r="A44" s="10" t="s">
        <v>86</v>
      </c>
      <c r="B44" s="36"/>
      <c r="C44" s="36"/>
      <c r="D44" s="12"/>
      <c r="E44" s="13" t="s">
        <v>87</v>
      </c>
      <c r="F44" s="15"/>
      <c r="G44" s="15">
        <f t="shared" si="5"/>
        <v>0</v>
      </c>
      <c r="H44" s="15"/>
      <c r="I44" s="15"/>
      <c r="J44" s="15"/>
      <c r="K44" s="12"/>
      <c r="L44" s="48"/>
    </row>
    <row r="45" ht="25" customHeight="1" spans="1:11">
      <c r="A45" s="10"/>
      <c r="B45" s="37"/>
      <c r="C45" s="11"/>
      <c r="D45" s="12"/>
      <c r="E45" s="38" t="s">
        <v>88</v>
      </c>
      <c r="F45" s="11">
        <v>518.28</v>
      </c>
      <c r="G45" s="11">
        <f t="shared" si="5"/>
        <v>709</v>
      </c>
      <c r="H45" s="11">
        <v>709</v>
      </c>
      <c r="I45" s="11"/>
      <c r="J45" s="11"/>
      <c r="K45" s="12">
        <f t="shared" si="4"/>
        <v>0.367986416608783</v>
      </c>
    </row>
    <row r="46" ht="25" customHeight="1" spans="1:11">
      <c r="A46" s="10"/>
      <c r="B46" s="37"/>
      <c r="C46" s="11"/>
      <c r="D46" s="12"/>
      <c r="E46" s="38" t="s">
        <v>89</v>
      </c>
      <c r="F46" s="36">
        <v>25789.4</v>
      </c>
      <c r="G46" s="25">
        <f t="shared" si="5"/>
        <v>46500</v>
      </c>
      <c r="H46" s="36">
        <v>46500</v>
      </c>
      <c r="I46" s="40"/>
      <c r="J46" s="40"/>
      <c r="K46" s="12">
        <f t="shared" si="4"/>
        <v>0.803066376108013</v>
      </c>
    </row>
    <row r="47" ht="25" customHeight="1" spans="1:11">
      <c r="A47" s="39" t="s">
        <v>90</v>
      </c>
      <c r="B47" s="40">
        <f>SUM(B31,B35,B42,B43,B44)</f>
        <v>34860.07</v>
      </c>
      <c r="C47" s="40">
        <f>SUM(C31,C35,C42,C43,C44)</f>
        <v>88930.26</v>
      </c>
      <c r="D47" s="12">
        <f t="shared" si="3"/>
        <v>1.55106372419791</v>
      </c>
      <c r="E47" s="41" t="s">
        <v>91</v>
      </c>
      <c r="F47" s="40">
        <f>SUM(F31,F44,F45,F46)</f>
        <v>34859.46</v>
      </c>
      <c r="G47" s="40">
        <f>SUM(G31,G44,G45,G46)</f>
        <v>88696.486519</v>
      </c>
      <c r="H47" s="40">
        <f>SUM(H31,H44,H45,H46)</f>
        <v>91095.345868</v>
      </c>
      <c r="I47" s="40">
        <f>SUM(I31,I44,I45,I46)</f>
        <v>55.880651</v>
      </c>
      <c r="J47" s="40">
        <f>SUM(J31,J44,J45,J46)</f>
        <v>9045.26</v>
      </c>
      <c r="K47" s="12">
        <f t="shared" si="4"/>
        <v>1.54440219438282</v>
      </c>
    </row>
    <row r="48" ht="25" customHeight="1" spans="1:11">
      <c r="A48" s="42"/>
      <c r="B48" s="43"/>
      <c r="C48" s="43"/>
      <c r="D48" s="29"/>
      <c r="E48" s="42"/>
      <c r="F48" s="43"/>
      <c r="G48" s="43"/>
      <c r="H48" s="43"/>
      <c r="I48" s="43"/>
      <c r="J48" s="43"/>
      <c r="K48" s="29"/>
    </row>
    <row r="49" ht="25" customHeight="1" spans="1:11">
      <c r="A49" s="10" t="s">
        <v>92</v>
      </c>
      <c r="B49" s="30">
        <f>SUM(B50:B53)</f>
        <v>42175.791</v>
      </c>
      <c r="C49" s="30">
        <f>SUM(C50:C53)</f>
        <v>33972</v>
      </c>
      <c r="D49" s="31">
        <f>(C49-B49)/B49</f>
        <v>-0.194514217883904</v>
      </c>
      <c r="E49" s="10" t="s">
        <v>93</v>
      </c>
      <c r="F49" s="30">
        <f>SUM(F50:F60)</f>
        <v>16079.49</v>
      </c>
      <c r="G49" s="30">
        <f>SUM(G50:G60)</f>
        <v>21953.297154</v>
      </c>
      <c r="H49" s="30">
        <f>SUM(H50:H60)</f>
        <v>21950.231832</v>
      </c>
      <c r="I49" s="30">
        <f>SUM(I50:I60)</f>
        <v>3.065322</v>
      </c>
      <c r="J49" s="30">
        <f>SUM(J50:J60)</f>
        <v>0</v>
      </c>
      <c r="K49" s="31">
        <f>(G49-F49)/F49</f>
        <v>0.365298100499456</v>
      </c>
    </row>
    <row r="50" ht="25" customHeight="1" spans="1:11">
      <c r="A50" s="14" t="s">
        <v>94</v>
      </c>
      <c r="B50" s="44">
        <v>12683.63</v>
      </c>
      <c r="C50" s="44">
        <v>14900</v>
      </c>
      <c r="D50" s="31">
        <f t="shared" ref="D50:D58" si="6">(C50-B50)/B50</f>
        <v>0.174742561869118</v>
      </c>
      <c r="E50" s="14" t="s">
        <v>14</v>
      </c>
      <c r="F50" s="44">
        <v>4.5</v>
      </c>
      <c r="G50" s="44">
        <f>SUM(H50:J50)</f>
        <v>4.305322</v>
      </c>
      <c r="H50" s="44">
        <v>1.24</v>
      </c>
      <c r="I50" s="44">
        <v>3.065322</v>
      </c>
      <c r="J50" s="44"/>
      <c r="K50" s="31">
        <f t="shared" ref="K50:K63" si="7">(G50-F50)/F50</f>
        <v>-0.0432617777777777</v>
      </c>
    </row>
    <row r="51" ht="25" customHeight="1" spans="1:11">
      <c r="A51" s="14" t="s">
        <v>95</v>
      </c>
      <c r="B51" s="15">
        <v>71.51</v>
      </c>
      <c r="C51" s="15">
        <v>72</v>
      </c>
      <c r="D51" s="12">
        <f t="shared" si="6"/>
        <v>0.00685218850510411</v>
      </c>
      <c r="E51" s="16" t="s">
        <v>96</v>
      </c>
      <c r="F51" s="15">
        <v>9.74</v>
      </c>
      <c r="G51" s="15">
        <f t="shared" ref="G51:G62" si="8">SUM(H51:J51)</f>
        <v>0</v>
      </c>
      <c r="H51" s="15"/>
      <c r="I51" s="15"/>
      <c r="J51" s="15"/>
      <c r="K51" s="12">
        <f t="shared" si="7"/>
        <v>-1</v>
      </c>
    </row>
    <row r="52" ht="25" customHeight="1" spans="1:11">
      <c r="A52" s="14" t="s">
        <v>97</v>
      </c>
      <c r="B52" s="15">
        <v>14106.22</v>
      </c>
      <c r="C52" s="18">
        <v>19000</v>
      </c>
      <c r="D52" s="12">
        <f t="shared" si="6"/>
        <v>0.346923555708049</v>
      </c>
      <c r="E52" s="16" t="s">
        <v>98</v>
      </c>
      <c r="F52" s="15">
        <v>311.56</v>
      </c>
      <c r="G52" s="15">
        <f t="shared" si="8"/>
        <v>17</v>
      </c>
      <c r="H52" s="15">
        <v>17</v>
      </c>
      <c r="I52" s="15"/>
      <c r="J52" s="15"/>
      <c r="K52" s="12">
        <f t="shared" si="7"/>
        <v>-0.94543587110027</v>
      </c>
    </row>
    <row r="53" ht="25" customHeight="1" spans="1:11">
      <c r="A53" s="14" t="s">
        <v>99</v>
      </c>
      <c r="B53" s="15">
        <v>15314.431</v>
      </c>
      <c r="C53" s="15"/>
      <c r="D53" s="12">
        <f t="shared" si="6"/>
        <v>-1</v>
      </c>
      <c r="E53" s="16" t="s">
        <v>100</v>
      </c>
      <c r="F53" s="15">
        <v>17.34</v>
      </c>
      <c r="G53" s="15">
        <f t="shared" si="8"/>
        <v>0</v>
      </c>
      <c r="H53" s="15"/>
      <c r="I53" s="15"/>
      <c r="J53" s="15"/>
      <c r="K53" s="12">
        <f t="shared" si="7"/>
        <v>-1</v>
      </c>
    </row>
    <row r="54" ht="25" customHeight="1" spans="1:11">
      <c r="A54" s="10"/>
      <c r="B54" s="11"/>
      <c r="C54" s="11"/>
      <c r="D54" s="12"/>
      <c r="E54" s="16" t="s">
        <v>101</v>
      </c>
      <c r="F54" s="15">
        <v>12767.71</v>
      </c>
      <c r="G54" s="15">
        <f t="shared" si="8"/>
        <v>15118.611057</v>
      </c>
      <c r="H54" s="15">
        <v>15118.611057</v>
      </c>
      <c r="I54" s="15"/>
      <c r="J54" s="15"/>
      <c r="K54" s="12">
        <f t="shared" si="7"/>
        <v>0.184128638338434</v>
      </c>
    </row>
    <row r="55" ht="25" customHeight="1" spans="1:11">
      <c r="A55" s="10" t="s">
        <v>102</v>
      </c>
      <c r="B55" s="25"/>
      <c r="C55" s="25"/>
      <c r="D55" s="12"/>
      <c r="E55" s="16" t="s">
        <v>103</v>
      </c>
      <c r="F55" s="15">
        <f>39.84+1.01</f>
        <v>40.85</v>
      </c>
      <c r="G55" s="15">
        <f t="shared" si="8"/>
        <v>0</v>
      </c>
      <c r="H55" s="15"/>
      <c r="I55" s="15"/>
      <c r="J55" s="15"/>
      <c r="K55" s="12">
        <f t="shared" si="7"/>
        <v>-1</v>
      </c>
    </row>
    <row r="56" ht="25" customHeight="1" spans="1:11">
      <c r="A56" s="10"/>
      <c r="B56" s="11"/>
      <c r="C56" s="11"/>
      <c r="D56" s="12"/>
      <c r="E56" s="16" t="s">
        <v>104</v>
      </c>
      <c r="F56" s="15">
        <v>2826.46</v>
      </c>
      <c r="G56" s="15">
        <f t="shared" si="8"/>
        <v>0</v>
      </c>
      <c r="H56" s="15"/>
      <c r="I56" s="15"/>
      <c r="J56" s="15"/>
      <c r="K56" s="12">
        <f t="shared" si="7"/>
        <v>-1</v>
      </c>
    </row>
    <row r="57" ht="25" customHeight="1" spans="1:11">
      <c r="A57" s="10"/>
      <c r="B57" s="11"/>
      <c r="C57" s="11"/>
      <c r="D57" s="12"/>
      <c r="E57" s="16" t="s">
        <v>105</v>
      </c>
      <c r="F57" s="15">
        <v>7.39</v>
      </c>
      <c r="G57" s="15">
        <f t="shared" si="8"/>
        <v>8</v>
      </c>
      <c r="H57" s="15">
        <v>8</v>
      </c>
      <c r="I57" s="15"/>
      <c r="J57" s="15"/>
      <c r="K57" s="12">
        <f t="shared" si="7"/>
        <v>0.0825439783491205</v>
      </c>
    </row>
    <row r="58" ht="25" customHeight="1" spans="1:11">
      <c r="A58" s="10"/>
      <c r="B58" s="11"/>
      <c r="C58" s="11"/>
      <c r="D58" s="12"/>
      <c r="E58" s="16" t="s">
        <v>106</v>
      </c>
      <c r="F58" s="15"/>
      <c r="G58" s="15">
        <f t="shared" si="8"/>
        <v>0</v>
      </c>
      <c r="H58" s="15"/>
      <c r="I58" s="15"/>
      <c r="J58" s="15"/>
      <c r="K58" s="12"/>
    </row>
    <row r="59" ht="25" customHeight="1" spans="1:11">
      <c r="A59" s="10"/>
      <c r="B59" s="11"/>
      <c r="C59" s="11"/>
      <c r="D59" s="12"/>
      <c r="E59" s="16" t="s">
        <v>107</v>
      </c>
      <c r="F59" s="15">
        <v>93.94</v>
      </c>
      <c r="G59" s="15">
        <f t="shared" si="8"/>
        <v>0</v>
      </c>
      <c r="H59" s="15"/>
      <c r="I59" s="15"/>
      <c r="J59" s="15"/>
      <c r="K59" s="12">
        <f t="shared" si="7"/>
        <v>-1</v>
      </c>
    </row>
    <row r="60" ht="25" customHeight="1" spans="1:11">
      <c r="A60" s="10"/>
      <c r="B60" s="11"/>
      <c r="C60" s="11"/>
      <c r="D60" s="12"/>
      <c r="E60" s="16" t="s">
        <v>108</v>
      </c>
      <c r="F60" s="15"/>
      <c r="G60" s="18">
        <f t="shared" si="8"/>
        <v>6805.380775</v>
      </c>
      <c r="H60" s="18">
        <f>7005.380775-200</f>
        <v>6805.380775</v>
      </c>
      <c r="I60" s="15"/>
      <c r="J60" s="15"/>
      <c r="K60" s="12"/>
    </row>
    <row r="61" ht="25" customHeight="1" spans="1:11">
      <c r="A61" s="10"/>
      <c r="B61" s="11"/>
      <c r="C61" s="11"/>
      <c r="D61" s="12"/>
      <c r="E61" s="13" t="s">
        <v>109</v>
      </c>
      <c r="F61" s="11"/>
      <c r="G61" s="15">
        <f t="shared" si="8"/>
        <v>0</v>
      </c>
      <c r="H61" s="11"/>
      <c r="I61" s="11"/>
      <c r="J61" s="11"/>
      <c r="K61" s="12"/>
    </row>
    <row r="62" ht="25" customHeight="1" spans="1:11">
      <c r="A62" s="10"/>
      <c r="B62" s="11"/>
      <c r="C62" s="11"/>
      <c r="D62" s="12"/>
      <c r="E62" s="13" t="s">
        <v>110</v>
      </c>
      <c r="F62" s="25">
        <v>38397.55</v>
      </c>
      <c r="G62" s="25">
        <f t="shared" si="8"/>
        <v>11500</v>
      </c>
      <c r="H62" s="25">
        <v>11500</v>
      </c>
      <c r="I62" s="11"/>
      <c r="J62" s="11"/>
      <c r="K62" s="12">
        <f t="shared" si="7"/>
        <v>-0.700501724719416</v>
      </c>
    </row>
    <row r="63" s="1" customFormat="1" ht="25" customHeight="1" spans="1:12">
      <c r="A63" s="8" t="s">
        <v>111</v>
      </c>
      <c r="B63" s="11">
        <f>SUM(B49,B55)</f>
        <v>42175.791</v>
      </c>
      <c r="C63" s="11">
        <f>SUM(C49,C55)</f>
        <v>33972</v>
      </c>
      <c r="D63" s="12">
        <f>(C63-B63)/B63</f>
        <v>-0.194514217883904</v>
      </c>
      <c r="E63" s="26" t="s">
        <v>112</v>
      </c>
      <c r="F63" s="11">
        <f>SUM(F49,F61,F62)</f>
        <v>54477.04</v>
      </c>
      <c r="G63" s="11">
        <f>SUM(G49,G61,G62)</f>
        <v>33453.297154</v>
      </c>
      <c r="H63" s="11">
        <f>SUM(H49,H61,H62)</f>
        <v>33450.231832</v>
      </c>
      <c r="I63" s="11">
        <f>SUM(I49,I61,I62)</f>
        <v>3.065322</v>
      </c>
      <c r="J63" s="11">
        <f>SUM(J49,J61,J62)</f>
        <v>0</v>
      </c>
      <c r="K63" s="12">
        <f t="shared" si="7"/>
        <v>-0.385919331263226</v>
      </c>
      <c r="L63" s="4"/>
    </row>
    <row r="64" ht="25" customHeight="1" spans="1:11">
      <c r="A64" s="45"/>
      <c r="B64" s="46"/>
      <c r="C64" s="46"/>
      <c r="D64" s="29"/>
      <c r="E64" s="45"/>
      <c r="F64" s="46"/>
      <c r="G64" s="46"/>
      <c r="H64" s="46"/>
      <c r="I64" s="46"/>
      <c r="J64" s="46"/>
      <c r="K64" s="29"/>
    </row>
    <row r="65" ht="25" customHeight="1" spans="1:11">
      <c r="A65" s="8" t="s">
        <v>113</v>
      </c>
      <c r="B65" s="30">
        <f>SUM(B29,B47,B63)</f>
        <v>163899.901</v>
      </c>
      <c r="C65" s="30">
        <f>SUM(C29,C47,C63)</f>
        <v>222355.533599</v>
      </c>
      <c r="D65" s="31">
        <f>(C65-B65)/B65</f>
        <v>0.356654471676588</v>
      </c>
      <c r="E65" s="8" t="s">
        <v>114</v>
      </c>
      <c r="F65" s="30">
        <f>SUM(F29,F47,F63)</f>
        <v>170703.96</v>
      </c>
      <c r="G65" s="30">
        <f>SUM(G29,G47,G63)</f>
        <v>221461.667502</v>
      </c>
      <c r="H65" s="30">
        <f>SUM(H29,H47,H63)</f>
        <v>203813.29953</v>
      </c>
      <c r="I65" s="30">
        <f>SUM(I29,I47,I63)</f>
        <v>3611.975664</v>
      </c>
      <c r="J65" s="30">
        <f>SUM(J29,J47,J63)</f>
        <v>25536.392308</v>
      </c>
      <c r="K65" s="31">
        <f>(G65-F65)/F65</f>
        <v>0.297343468200738</v>
      </c>
    </row>
    <row r="66" ht="26.45" customHeight="1" spans="3:7">
      <c r="C66" s="4"/>
      <c r="G66" s="4"/>
    </row>
    <row r="67" ht="26.45" customHeight="1"/>
    <row r="68" ht="26.45" customHeight="1"/>
    <row r="69" ht="26.45" customHeight="1"/>
    <row r="70" ht="26.45" customHeight="1"/>
    <row r="71" ht="26.45" customHeight="1"/>
    <row r="72" ht="26.45" customHeight="1"/>
    <row r="73" ht="26.45" customHeight="1"/>
    <row r="74" ht="26.45" customHeight="1"/>
    <row r="75" ht="26.45" customHeight="1"/>
    <row r="76" ht="26.45" customHeight="1"/>
    <row r="77" ht="26.45" customHeight="1"/>
    <row r="78" ht="26.45" customHeight="1"/>
    <row r="79" ht="26.45" customHeight="1"/>
    <row r="80" ht="26.45" customHeight="1"/>
  </sheetData>
  <mergeCells count="3">
    <mergeCell ref="A1:K1"/>
    <mergeCell ref="A3:D3"/>
    <mergeCell ref="E3:K3"/>
  </mergeCells>
  <printOptions horizontalCentered="1"/>
  <pageMargins left="0.196527777777778" right="0.196527777777778" top="0.196527777777778" bottom="0.196527777777778" header="0.511805555555556" footer="0.511805555555556"/>
  <pageSetup paperSize="9" scale="45" pageOrder="overThenDown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人大报告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杜惠成</dc:creator>
  <cp:lastModifiedBy>KulaLeung</cp:lastModifiedBy>
  <dcterms:created xsi:type="dcterms:W3CDTF">2014-12-04T03:28:00Z</dcterms:created>
  <cp:lastPrinted>2018-01-26T02:30:00Z</cp:lastPrinted>
  <dcterms:modified xsi:type="dcterms:W3CDTF">2023-02-02T02:24:21Z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B1825382DC1D4120A7CF1315A708AD6C</vt:lpwstr>
  </property>
  <property fmtid="{D5CDD505-2E9C-101B-9397-08002B2CF9AE}" pid="4" name="KSOReadingLayout">
    <vt:bool>false</vt:bool>
  </property>
</Properties>
</file>